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nnh.local\nnhshares\RedirectFolders\5061\Documents\DBS\DBS_nové návrhy registračních listů2025\Finální verze\"/>
    </mc:Choice>
  </mc:AlternateContent>
  <xr:revisionPtr revIDLastSave="0" documentId="8_{84862C11-94AE-4D9B-9427-E68F116A0254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Vstupní data" sheetId="1" r:id="rId1"/>
    <sheet name="CMA" sheetId="2" r:id="rId2"/>
    <sheet name="Výsledky CMA" sheetId="3" r:id="rId3"/>
    <sheet name="BIA" sheetId="6" r:id="rId4"/>
    <sheet name="CA - penetrace +50%" sheetId="13" r:id="rId5"/>
    <sheet name="CA - penetrace -50%" sheetId="14" r:id="rId6"/>
    <sheet name="Výpočet potenciálních pacientů" sheetId="1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8" i="14" l="1"/>
  <c r="F27" i="14"/>
  <c r="E27" i="14"/>
  <c r="F26" i="14"/>
  <c r="E26" i="14"/>
  <c r="D26" i="14"/>
  <c r="F25" i="14"/>
  <c r="E25" i="14"/>
  <c r="D25" i="14"/>
  <c r="C25" i="14"/>
  <c r="F24" i="14"/>
  <c r="E24" i="14"/>
  <c r="D24" i="14"/>
  <c r="C24" i="14"/>
  <c r="B24" i="14"/>
  <c r="E19" i="14"/>
  <c r="D19" i="14"/>
  <c r="C19" i="14"/>
  <c r="F7" i="14"/>
  <c r="F22" i="14" s="1"/>
  <c r="E7" i="14"/>
  <c r="E20" i="14" s="1"/>
  <c r="D7" i="14"/>
  <c r="D14" i="14" s="1"/>
  <c r="C7" i="14"/>
  <c r="C18" i="14" s="1"/>
  <c r="B7" i="14"/>
  <c r="B18" i="14" s="1"/>
  <c r="B43" i="14" s="1"/>
  <c r="F28" i="13"/>
  <c r="F27" i="13"/>
  <c r="E27" i="13"/>
  <c r="F26" i="13"/>
  <c r="E26" i="13"/>
  <c r="D26" i="13"/>
  <c r="F25" i="13"/>
  <c r="E25" i="13"/>
  <c r="D25" i="13"/>
  <c r="C25" i="13"/>
  <c r="F24" i="13"/>
  <c r="E24" i="13"/>
  <c r="D24" i="13"/>
  <c r="C24" i="13"/>
  <c r="B24" i="13"/>
  <c r="F19" i="13"/>
  <c r="E19" i="13"/>
  <c r="F7" i="13"/>
  <c r="F22" i="13" s="1"/>
  <c r="E7" i="13"/>
  <c r="E21" i="13" s="1"/>
  <c r="D7" i="13"/>
  <c r="D19" i="13" s="1"/>
  <c r="C7" i="13"/>
  <c r="C18" i="13" s="1"/>
  <c r="B7" i="13"/>
  <c r="F28" i="6"/>
  <c r="F27" i="6"/>
  <c r="E27" i="6"/>
  <c r="F26" i="6"/>
  <c r="E26" i="6"/>
  <c r="D26" i="6"/>
  <c r="C25" i="6"/>
  <c r="D25" i="6"/>
  <c r="E25" i="6"/>
  <c r="F25" i="6"/>
  <c r="F24" i="6"/>
  <c r="E24" i="6"/>
  <c r="D24" i="6"/>
  <c r="C24" i="6"/>
  <c r="B24" i="6"/>
  <c r="C37" i="6"/>
  <c r="D37" i="6"/>
  <c r="E37" i="6"/>
  <c r="F37" i="6"/>
  <c r="B37" i="6"/>
  <c r="F33" i="6"/>
  <c r="F34" i="6"/>
  <c r="E33" i="6"/>
  <c r="E32" i="6"/>
  <c r="F32" i="6"/>
  <c r="D32" i="6"/>
  <c r="D31" i="6"/>
  <c r="E31" i="6"/>
  <c r="F31" i="6"/>
  <c r="C31" i="6"/>
  <c r="C30" i="6"/>
  <c r="D30" i="6"/>
  <c r="E30" i="6"/>
  <c r="F30" i="6"/>
  <c r="B30" i="6"/>
  <c r="F21" i="6"/>
  <c r="E21" i="6"/>
  <c r="E20" i="6"/>
  <c r="F20" i="6"/>
  <c r="D19" i="6"/>
  <c r="E19" i="6"/>
  <c r="F19" i="6"/>
  <c r="C19" i="6"/>
  <c r="D20" i="6"/>
  <c r="C18" i="6"/>
  <c r="D18" i="6"/>
  <c r="E18" i="6"/>
  <c r="F18" i="6"/>
  <c r="B18" i="6"/>
  <c r="D11" i="1"/>
  <c r="D10" i="1"/>
  <c r="D4" i="1"/>
  <c r="G12" i="1"/>
  <c r="C19" i="13" l="1"/>
  <c r="C43" i="13"/>
  <c r="F19" i="14"/>
  <c r="C43" i="14"/>
  <c r="D39" i="14"/>
  <c r="D37" i="14"/>
  <c r="F39" i="14"/>
  <c r="E39" i="14"/>
  <c r="F40" i="14"/>
  <c r="D13" i="14"/>
  <c r="D18" i="14"/>
  <c r="D43" i="14" s="1"/>
  <c r="E21" i="14"/>
  <c r="B14" i="14"/>
  <c r="B37" i="14" s="1"/>
  <c r="E14" i="14"/>
  <c r="F14" i="14"/>
  <c r="D20" i="14"/>
  <c r="F20" i="14"/>
  <c r="E13" i="14"/>
  <c r="E18" i="14"/>
  <c r="F21" i="14"/>
  <c r="C14" i="14"/>
  <c r="F13" i="14"/>
  <c r="F18" i="14"/>
  <c r="B14" i="13"/>
  <c r="B37" i="13" s="1"/>
  <c r="D14" i="13"/>
  <c r="B18" i="13"/>
  <c r="B43" i="13" s="1"/>
  <c r="C14" i="13"/>
  <c r="C13" i="13" s="1"/>
  <c r="E14" i="13"/>
  <c r="E13" i="13" s="1"/>
  <c r="D20" i="13"/>
  <c r="D18" i="13"/>
  <c r="D43" i="13" s="1"/>
  <c r="E18" i="13"/>
  <c r="F21" i="13"/>
  <c r="F14" i="13"/>
  <c r="F13" i="13" s="1"/>
  <c r="E20" i="13"/>
  <c r="F20" i="13"/>
  <c r="F18" i="13"/>
  <c r="F43" i="13" s="1"/>
  <c r="F34" i="14" l="1"/>
  <c r="F30" i="14"/>
  <c r="F33" i="14"/>
  <c r="F31" i="14"/>
  <c r="F32" i="14"/>
  <c r="C38" i="14"/>
  <c r="F38" i="14"/>
  <c r="D38" i="14"/>
  <c r="E38" i="14"/>
  <c r="C37" i="14"/>
  <c r="E43" i="14"/>
  <c r="D32" i="14"/>
  <c r="D31" i="14"/>
  <c r="D30" i="14"/>
  <c r="E30" i="14"/>
  <c r="E31" i="14"/>
  <c r="E33" i="14"/>
  <c r="E32" i="14"/>
  <c r="B13" i="14"/>
  <c r="B30" i="14" s="1"/>
  <c r="B44" i="14" s="1"/>
  <c r="B45" i="14" s="1"/>
  <c r="C13" i="14"/>
  <c r="F41" i="14"/>
  <c r="F37" i="14"/>
  <c r="F43" i="14"/>
  <c r="E37" i="14"/>
  <c r="E40" i="14"/>
  <c r="C30" i="13"/>
  <c r="C31" i="13"/>
  <c r="F34" i="13"/>
  <c r="F30" i="13"/>
  <c r="F32" i="13"/>
  <c r="F31" i="13"/>
  <c r="F33" i="13"/>
  <c r="D39" i="13"/>
  <c r="F40" i="13"/>
  <c r="D37" i="13"/>
  <c r="F39" i="13"/>
  <c r="E39" i="13"/>
  <c r="E32" i="13"/>
  <c r="E31" i="13"/>
  <c r="E30" i="13"/>
  <c r="E33" i="13"/>
  <c r="E37" i="13"/>
  <c r="E40" i="13"/>
  <c r="E38" i="13"/>
  <c r="C38" i="13"/>
  <c r="C37" i="13"/>
  <c r="F38" i="13"/>
  <c r="D38" i="13"/>
  <c r="F41" i="13"/>
  <c r="F37" i="13"/>
  <c r="D13" i="13"/>
  <c r="E43" i="13"/>
  <c r="B13" i="13"/>
  <c r="B30" i="13" s="1"/>
  <c r="B44" i="13" s="1"/>
  <c r="B45" i="13" s="1"/>
  <c r="C30" i="14" l="1"/>
  <c r="C31" i="14"/>
  <c r="E44" i="14"/>
  <c r="E45" i="14" s="1"/>
  <c r="D44" i="14"/>
  <c r="D45" i="14" s="1"/>
  <c r="F44" i="14"/>
  <c r="F45" i="14" s="1"/>
  <c r="E44" i="13"/>
  <c r="E45" i="13" s="1"/>
  <c r="D30" i="13"/>
  <c r="D31" i="13"/>
  <c r="D32" i="13"/>
  <c r="F44" i="13"/>
  <c r="F45" i="13" s="1"/>
  <c r="C44" i="13"/>
  <c r="C45" i="13" s="1"/>
  <c r="C44" i="14" l="1"/>
  <c r="C45" i="14" s="1"/>
  <c r="D44" i="13"/>
  <c r="D45" i="13" s="1"/>
  <c r="F9" i="15"/>
  <c r="D3" i="1"/>
  <c r="E6" i="2" l="1"/>
  <c r="D5" i="1"/>
  <c r="E8" i="15"/>
  <c r="F7" i="15"/>
  <c r="F6" i="15"/>
  <c r="F5" i="15"/>
  <c r="F3" i="15"/>
  <c r="E3" i="3" l="1"/>
  <c r="V13" i="2"/>
  <c r="R13" i="2"/>
  <c r="F3" i="3" s="1"/>
  <c r="N13" i="2"/>
  <c r="J13" i="2"/>
  <c r="D3" i="3" s="1"/>
  <c r="C3" i="3"/>
  <c r="X11" i="2" l="1"/>
  <c r="G6" i="1"/>
  <c r="D9" i="1" s="1"/>
  <c r="E3" i="2" s="1"/>
  <c r="C2" i="3" l="1"/>
  <c r="C7" i="6" l="1"/>
  <c r="D7" i="6"/>
  <c r="E7" i="6"/>
  <c r="F7" i="6"/>
  <c r="B7" i="6"/>
  <c r="F14" i="6" l="1"/>
  <c r="E14" i="6"/>
  <c r="D14" i="6"/>
  <c r="C14" i="6"/>
  <c r="B14" i="6"/>
  <c r="V7" i="2"/>
  <c r="R7" i="2"/>
  <c r="F2" i="3" s="1"/>
  <c r="J7" i="2"/>
  <c r="N7" i="2"/>
  <c r="E2" i="3" s="1"/>
  <c r="G3" i="3" l="1"/>
  <c r="G2" i="3"/>
  <c r="D2" i="3"/>
  <c r="X5" i="2"/>
  <c r="F13" i="6"/>
  <c r="E13" i="6"/>
  <c r="D13" i="6"/>
  <c r="C13" i="6"/>
  <c r="B13" i="6"/>
  <c r="F38" i="6"/>
  <c r="E38" i="6"/>
  <c r="F39" i="6"/>
  <c r="F40" i="6"/>
  <c r="H2" i="3" l="1"/>
  <c r="D38" i="6"/>
  <c r="E39" i="6"/>
  <c r="H3" i="3"/>
  <c r="C38" i="6" l="1"/>
  <c r="F41" i="6"/>
  <c r="E40" i="6"/>
  <c r="D39" i="6"/>
  <c r="C43" i="6"/>
  <c r="B43" i="6"/>
  <c r="F22" i="6"/>
  <c r="F43" i="6" s="1"/>
  <c r="E43" i="6"/>
  <c r="D43" i="6"/>
  <c r="F44" i="6" l="1"/>
  <c r="F45" i="6" s="1"/>
  <c r="D44" i="6"/>
  <c r="D45" i="6" s="1"/>
  <c r="C44" i="6"/>
  <c r="C45" i="6" s="1"/>
  <c r="E44" i="6"/>
  <c r="E45" i="6" s="1"/>
  <c r="B44" i="6"/>
  <c r="B45" i="6" s="1"/>
</calcChain>
</file>

<file path=xl/sharedStrings.xml><?xml version="1.0" encoding="utf-8"?>
<sst xmlns="http://schemas.openxmlformats.org/spreadsheetml/2006/main" count="155" uniqueCount="53">
  <si>
    <t>Celkem</t>
  </si>
  <si>
    <t>Čas (Roky)</t>
  </si>
  <si>
    <t>Náklady</t>
  </si>
  <si>
    <t>Četnost výskytu</t>
  </si>
  <si>
    <t>Rok 1</t>
  </si>
  <si>
    <t>Rok 2</t>
  </si>
  <si>
    <t>Následná péče</t>
  </si>
  <si>
    <t>Rok 3</t>
  </si>
  <si>
    <t>Současný stav</t>
  </si>
  <si>
    <t>Penetrace trhu</t>
  </si>
  <si>
    <t>Budoucí stav</t>
  </si>
  <si>
    <t>Dopad do rozpočtu</t>
  </si>
  <si>
    <t>Počet uvažovaných pacientů</t>
  </si>
  <si>
    <t>Rok 4</t>
  </si>
  <si>
    <t>Rok 5</t>
  </si>
  <si>
    <t xml:space="preserve">          </t>
  </si>
  <si>
    <t>Počet bodů celkem</t>
  </si>
  <si>
    <t>Cena za bod</t>
  </si>
  <si>
    <t>Počet pacientů využívajících DBS</t>
  </si>
  <si>
    <t>KOD</t>
  </si>
  <si>
    <t>NAZ</t>
  </si>
  <si>
    <t>DOP</t>
  </si>
  <si>
    <t>VYR</t>
  </si>
  <si>
    <t>0193601</t>
  </si>
  <si>
    <t>SYSTÉM NEUROSTIMULAČNÍ - DBS /JEDNA HEMISFÉRA/ - ACTIVA SC</t>
  </si>
  <si>
    <t>37603, TH90D, 1x3708640/60/95</t>
  </si>
  <si>
    <t>MDT</t>
  </si>
  <si>
    <t>0165001</t>
  </si>
  <si>
    <t>SYSTÉM NEUROSTIMULAČNÍ - DBS /OBĚ HEMISFÉRY/ - ACTIVA PC</t>
  </si>
  <si>
    <t>37601, TH90D, 2x3708640/60/95/ 1xB3400040/60/95, 1xB3400040M/60M/95M</t>
  </si>
  <si>
    <t>0144602</t>
  </si>
  <si>
    <t>SYSTÉM NEUROSTIMULAČNÍ - DBS DOBÍJITELNÝ / OBĚ HEMISFÉRY / PERCEPT RC</t>
  </si>
  <si>
    <t>B35300, TH91DBS, 1xB3400040/60/95, 1xB3400040M/60M/95M, RS6230</t>
  </si>
  <si>
    <t>0165002</t>
  </si>
  <si>
    <t>SYSTÉM NEUROSTIMULAČNÍ - DBS DOBÍJITELNÝ/OBĚ HEM./- ACTIVA RC S PŘÍS.</t>
  </si>
  <si>
    <t>37612,2x3708640/60/95,TH90D,1xB3400040/60/95,1xB3400040M/60M/95M,RS6200,B31030</t>
  </si>
  <si>
    <t>0194965</t>
  </si>
  <si>
    <t>SYSTÉM NEUROSTIMULAČNÍ - DBS /OBĚ HEM./ - PERCEPT PC S PŘÍSLUŠENSTVÍM</t>
  </si>
  <si>
    <t>B35200, TH91D, 2x3708640/60/95 1xB3400040/60/95, 1xB3400040M/60M/95M, B31030</t>
  </si>
  <si>
    <t>Úhrada</t>
  </si>
  <si>
    <t>Úhrada dle VZP+SZP (jedna hemisféra počítána 2x</t>
  </si>
  <si>
    <t>Počet pacientů</t>
  </si>
  <si>
    <t>DBS - nový kód - odhad</t>
  </si>
  <si>
    <t>DBS Implantace vs Reimplantace</t>
  </si>
  <si>
    <t>Cca 30% reimplantace</t>
  </si>
  <si>
    <t>DBS proces Implantace - nový kód</t>
  </si>
  <si>
    <t>DBS - nový kód</t>
  </si>
  <si>
    <t>DBS ZUM</t>
  </si>
  <si>
    <t>DBS nový kód reimplantace se ZUM DBS</t>
  </si>
  <si>
    <t>DBS nový kód Implantace se ZUM DBS</t>
  </si>
  <si>
    <t>DBS proces Reimplantace - nový kód</t>
  </si>
  <si>
    <t>Počet kusů VZP+SZP</t>
  </si>
  <si>
    <t>Počet pacientů uvažovaných pro reimplantace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</si>
</sst>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\ _K_č_-;\-* #,##0\ _K_č_-;_-* &quot;-&quot;??\ _K_č_-;_-@_-"/>
    <numFmt numFmtId="166" formatCode="_-* #,##0_-;\-* #,##0_-;_-* &quot;-&quot;??_-;_-@_-"/>
  </numFmts>
  <fonts count="9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13"/>
      <color theme="1"/>
      <name val="Avenir Next Regular"/>
      <charset val="238"/>
    </font>
    <font>
      <b/>
      <sz val="13"/>
      <color theme="1"/>
      <name val="Avenir Next Regular"/>
      <charset val="238"/>
    </font>
    <font>
      <sz val="13"/>
      <color rgb="FF333333"/>
      <name val="Avenir Next Regular"/>
      <charset val="238"/>
    </font>
    <font>
      <b/>
      <sz val="12"/>
      <color rgb="FF333333"/>
      <name val="Avenir Next Regular"/>
      <charset val="238"/>
    </font>
    <font>
      <sz val="25"/>
      <color theme="1"/>
      <name val="Aptos Narrow"/>
      <scheme val="minor"/>
    </font>
    <font>
      <b/>
      <sz val="25"/>
      <color theme="1"/>
      <name val="Aptos Narrow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auto="1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10" fontId="3" fillId="0" borderId="0" xfId="0" applyNumberFormat="1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4" borderId="0" xfId="0" applyFont="1" applyFill="1" applyAlignment="1">
      <alignment wrapText="1"/>
    </xf>
    <xf numFmtId="0" fontId="3" fillId="4" borderId="0" xfId="0" applyFont="1" applyFill="1"/>
    <xf numFmtId="0" fontId="3" fillId="0" borderId="4" xfId="0" applyFont="1" applyBorder="1" applyAlignment="1">
      <alignment wrapText="1"/>
    </xf>
    <xf numFmtId="166" fontId="3" fillId="0" borderId="5" xfId="0" applyNumberFormat="1" applyFont="1" applyBorder="1"/>
    <xf numFmtId="0" fontId="3" fillId="0" borderId="5" xfId="0" applyFont="1" applyBorder="1"/>
    <xf numFmtId="0" fontId="3" fillId="0" borderId="6" xfId="0" applyFont="1" applyBorder="1" applyAlignment="1">
      <alignment wrapText="1"/>
    </xf>
    <xf numFmtId="165" fontId="3" fillId="0" borderId="8" xfId="0" applyNumberFormat="1" applyFont="1" applyBorder="1"/>
    <xf numFmtId="0" fontId="3" fillId="0" borderId="8" xfId="0" applyFont="1" applyBorder="1"/>
    <xf numFmtId="0" fontId="4" fillId="4" borderId="0" xfId="0" applyFont="1" applyFill="1"/>
    <xf numFmtId="44" fontId="3" fillId="0" borderId="0" xfId="1" applyFont="1" applyFill="1" applyBorder="1"/>
    <xf numFmtId="164" fontId="3" fillId="0" borderId="0" xfId="1" applyNumberFormat="1" applyFont="1" applyFill="1" applyBorder="1"/>
    <xf numFmtId="44" fontId="3" fillId="0" borderId="0" xfId="1" applyFont="1" applyBorder="1"/>
    <xf numFmtId="164" fontId="3" fillId="0" borderId="0" xfId="1" applyNumberFormat="1" applyFont="1" applyBorder="1"/>
    <xf numFmtId="0" fontId="3" fillId="0" borderId="7" xfId="0" applyFont="1" applyBorder="1" applyAlignment="1">
      <alignment wrapText="1"/>
    </xf>
    <xf numFmtId="164" fontId="3" fillId="0" borderId="8" xfId="0" applyNumberFormat="1" applyFont="1" applyBorder="1"/>
    <xf numFmtId="44" fontId="3" fillId="0" borderId="8" xfId="1" applyFont="1" applyBorder="1"/>
    <xf numFmtId="0" fontId="3" fillId="3" borderId="4" xfId="0" applyFont="1" applyFill="1" applyBorder="1" applyAlignment="1">
      <alignment wrapText="1"/>
    </xf>
    <xf numFmtId="44" fontId="3" fillId="3" borderId="5" xfId="0" applyNumberFormat="1" applyFont="1" applyFill="1" applyBorder="1"/>
    <xf numFmtId="0" fontId="3" fillId="3" borderId="5" xfId="0" applyFont="1" applyFill="1" applyBorder="1"/>
    <xf numFmtId="0" fontId="3" fillId="3" borderId="6" xfId="0" applyFont="1" applyFill="1" applyBorder="1" applyAlignment="1">
      <alignment wrapText="1"/>
    </xf>
    <xf numFmtId="44" fontId="3" fillId="3" borderId="0" xfId="0" applyNumberFormat="1" applyFont="1" applyFill="1"/>
    <xf numFmtId="0" fontId="3" fillId="3" borderId="0" xfId="0" applyFont="1" applyFill="1"/>
    <xf numFmtId="0" fontId="3" fillId="3" borderId="7" xfId="0" applyFont="1" applyFill="1" applyBorder="1" applyAlignment="1">
      <alignment wrapText="1"/>
    </xf>
    <xf numFmtId="44" fontId="3" fillId="3" borderId="8" xfId="0" applyNumberFormat="1" applyFont="1" applyFill="1" applyBorder="1"/>
    <xf numFmtId="0" fontId="3" fillId="3" borderId="8" xfId="0" applyFont="1" applyFill="1" applyBorder="1"/>
    <xf numFmtId="166" fontId="3" fillId="0" borderId="0" xfId="0" applyNumberFormat="1" applyFont="1"/>
    <xf numFmtId="0" fontId="3" fillId="0" borderId="6" xfId="0" applyFont="1" applyBorder="1"/>
    <xf numFmtId="0" fontId="3" fillId="0" borderId="7" xfId="0" applyFont="1" applyBorder="1"/>
    <xf numFmtId="166" fontId="3" fillId="0" borderId="8" xfId="0" applyNumberFormat="1" applyFont="1" applyBorder="1"/>
    <xf numFmtId="0" fontId="3" fillId="0" borderId="4" xfId="0" applyFont="1" applyBorder="1"/>
    <xf numFmtId="0" fontId="3" fillId="0" borderId="2" xfId="0" applyFont="1" applyBorder="1"/>
    <xf numFmtId="0" fontId="3" fillId="0" borderId="3" xfId="0" applyFont="1" applyBorder="1"/>
    <xf numFmtId="164" fontId="3" fillId="0" borderId="1" xfId="1" applyNumberFormat="1" applyFont="1" applyBorder="1"/>
    <xf numFmtId="164" fontId="3" fillId="0" borderId="3" xfId="0" applyNumberFormat="1" applyFont="1" applyBorder="1"/>
    <xf numFmtId="164" fontId="3" fillId="2" borderId="1" xfId="0" applyNumberFormat="1" applyFont="1" applyFill="1" applyBorder="1"/>
    <xf numFmtId="44" fontId="3" fillId="0" borderId="0" xfId="0" applyNumberFormat="1" applyFont="1"/>
    <xf numFmtId="0" fontId="3" fillId="0" borderId="13" xfId="0" applyFont="1" applyBorder="1"/>
    <xf numFmtId="44" fontId="3" fillId="0" borderId="14" xfId="0" applyNumberFormat="1" applyFont="1" applyBorder="1"/>
    <xf numFmtId="164" fontId="3" fillId="0" borderId="0" xfId="0" applyNumberFormat="1" applyFont="1"/>
    <xf numFmtId="44" fontId="3" fillId="0" borderId="17" xfId="0" applyNumberFormat="1" applyFont="1" applyBorder="1"/>
    <xf numFmtId="0" fontId="3" fillId="0" borderId="18" xfId="0" applyFont="1" applyBorder="1"/>
    <xf numFmtId="0" fontId="3" fillId="0" borderId="19" xfId="0" applyFont="1" applyBorder="1"/>
    <xf numFmtId="164" fontId="3" fillId="0" borderId="20" xfId="0" applyNumberFormat="1" applyFont="1" applyBorder="1"/>
    <xf numFmtId="0" fontId="5" fillId="0" borderId="6" xfId="0" applyFont="1" applyBorder="1"/>
    <xf numFmtId="44" fontId="3" fillId="0" borderId="19" xfId="0" applyNumberFormat="1" applyFont="1" applyBorder="1"/>
    <xf numFmtId="164" fontId="3" fillId="0" borderId="19" xfId="0" applyNumberFormat="1" applyFont="1" applyBorder="1"/>
    <xf numFmtId="0" fontId="4" fillId="0" borderId="8" xfId="0" applyFont="1" applyBorder="1"/>
    <xf numFmtId="164" fontId="4" fillId="0" borderId="14" xfId="0" applyNumberFormat="1" applyFont="1" applyBorder="1"/>
    <xf numFmtId="0" fontId="3" fillId="0" borderId="0" xfId="0" applyFont="1" applyBorder="1"/>
    <xf numFmtId="44" fontId="3" fillId="0" borderId="0" xfId="0" applyNumberFormat="1" applyFont="1" applyBorder="1"/>
    <xf numFmtId="164" fontId="3" fillId="0" borderId="0" xfId="0" applyNumberFormat="1" applyFont="1" applyBorder="1"/>
    <xf numFmtId="164" fontId="6" fillId="0" borderId="14" xfId="0" applyNumberFormat="1" applyFont="1" applyBorder="1"/>
    <xf numFmtId="2" fontId="5" fillId="0" borderId="6" xfId="0" applyNumberFormat="1" applyFont="1" applyBorder="1"/>
    <xf numFmtId="164" fontId="4" fillId="0" borderId="19" xfId="0" applyNumberFormat="1" applyFont="1" applyBorder="1"/>
    <xf numFmtId="166" fontId="3" fillId="0" borderId="0" xfId="0" applyNumberFormat="1" applyFont="1" applyBorder="1"/>
    <xf numFmtId="165" fontId="3" fillId="0" borderId="0" xfId="0" applyNumberFormat="1" applyFont="1" applyBorder="1"/>
    <xf numFmtId="164" fontId="7" fillId="0" borderId="12" xfId="0" applyNumberFormat="1" applyFont="1" applyBorder="1" applyAlignment="1" applyProtection="1">
      <alignment horizontal="righ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164" fontId="7" fillId="0" borderId="9" xfId="0" applyNumberFormat="1" applyFont="1" applyBorder="1" applyAlignment="1" applyProtection="1">
      <alignment horizontal="righ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6" xfId="0" applyFont="1" applyBorder="1" applyAlignment="1" applyProtection="1">
      <alignment horizontal="left" vertical="center" wrapText="1"/>
      <protection locked="0"/>
    </xf>
    <xf numFmtId="1" fontId="7" fillId="3" borderId="9" xfId="0" applyNumberFormat="1" applyFont="1" applyFill="1" applyBorder="1" applyAlignment="1">
      <alignment wrapText="1"/>
    </xf>
    <xf numFmtId="1" fontId="7" fillId="3" borderId="15" xfId="0" applyNumberFormat="1" applyFont="1" applyFill="1" applyBorder="1" applyAlignment="1">
      <alignment wrapText="1"/>
    </xf>
    <xf numFmtId="1" fontId="7" fillId="0" borderId="15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1" fontId="7" fillId="0" borderId="0" xfId="0" applyNumberFormat="1" applyFont="1" applyAlignment="1">
      <alignment wrapText="1"/>
    </xf>
    <xf numFmtId="164" fontId="7" fillId="5" borderId="0" xfId="0" applyNumberFormat="1" applyFont="1" applyFill="1" applyAlignment="1">
      <alignment horizontal="right" wrapText="1"/>
    </xf>
    <xf numFmtId="0" fontId="7" fillId="5" borderId="0" xfId="0" applyFont="1" applyFill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164" fontId="8" fillId="0" borderId="0" xfId="0" applyNumberFormat="1" applyFont="1" applyAlignment="1">
      <alignment horizontal="right" wrapText="1"/>
    </xf>
    <xf numFmtId="164" fontId="8" fillId="5" borderId="0" xfId="0" applyNumberFormat="1" applyFont="1" applyFill="1" applyAlignment="1">
      <alignment horizontal="right" wrapText="1"/>
    </xf>
    <xf numFmtId="0" fontId="8" fillId="5" borderId="0" xfId="0" applyFont="1" applyFill="1" applyAlignment="1">
      <alignment wrapText="1"/>
    </xf>
    <xf numFmtId="44" fontId="3" fillId="0" borderId="8" xfId="0" applyNumberFormat="1" applyFont="1" applyBorder="1"/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133350</xdr:rowOff>
    </xdr:from>
    <xdr:to>
      <xdr:col>2</xdr:col>
      <xdr:colOff>584200</xdr:colOff>
      <xdr:row>3</xdr:row>
      <xdr:rowOff>368300</xdr:rowOff>
    </xdr:to>
    <xdr:cxnSp macro="">
      <xdr:nvCxnSpPr>
        <xdr:cNvPr id="3" name="Přímá spojnice se šipkou 2">
          <a:extLst>
            <a:ext uri="{FF2B5EF4-FFF2-40B4-BE49-F238E27FC236}">
              <a16:creationId xmlns:a16="http://schemas.microsoft.com/office/drawing/2014/main" id="{2732D2D1-C0C2-CE47-0848-37F87B6A3553}"/>
            </a:ext>
          </a:extLst>
        </xdr:cNvPr>
        <xdr:cNvCxnSpPr/>
      </xdr:nvCxnSpPr>
      <xdr:spPr>
        <a:xfrm flipV="1">
          <a:off x="2997200" y="628650"/>
          <a:ext cx="584200" cy="488950"/>
        </a:xfrm>
        <a:prstGeom prst="straightConnector1">
          <a:avLst/>
        </a:prstGeom>
        <a:ln w="6350">
          <a:solidFill>
            <a:schemeClr val="tx1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10281</xdr:colOff>
      <xdr:row>3</xdr:row>
      <xdr:rowOff>400352</xdr:rowOff>
    </xdr:from>
    <xdr:to>
      <xdr:col>2</xdr:col>
      <xdr:colOff>558800</xdr:colOff>
      <xdr:row>5</xdr:row>
      <xdr:rowOff>127000</xdr:rowOff>
    </xdr:to>
    <xdr:cxnSp macro="">
      <xdr:nvCxnSpPr>
        <xdr:cNvPr id="4" name="Přímá spojnice se šipkou 3">
          <a:extLst>
            <a:ext uri="{FF2B5EF4-FFF2-40B4-BE49-F238E27FC236}">
              <a16:creationId xmlns:a16="http://schemas.microsoft.com/office/drawing/2014/main" id="{F1417881-520D-4713-9D77-EBAC0EA61259}"/>
            </a:ext>
          </a:extLst>
        </xdr:cNvPr>
        <xdr:cNvCxnSpPr/>
      </xdr:nvCxnSpPr>
      <xdr:spPr>
        <a:xfrm>
          <a:off x="3007481" y="1149652"/>
          <a:ext cx="548519" cy="501348"/>
        </a:xfrm>
        <a:prstGeom prst="straightConnector1">
          <a:avLst/>
        </a:prstGeom>
        <a:ln w="6350">
          <a:solidFill>
            <a:schemeClr val="tx1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101600</xdr:colOff>
      <xdr:row>2</xdr:row>
      <xdr:rowOff>139700</xdr:rowOff>
    </xdr:from>
    <xdr:to>
      <xdr:col>7</xdr:col>
      <xdr:colOff>590550</xdr:colOff>
      <xdr:row>2</xdr:row>
      <xdr:rowOff>139700</xdr:rowOff>
    </xdr:to>
    <xdr:cxnSp macro="">
      <xdr:nvCxnSpPr>
        <xdr:cNvPr id="22" name="Přímá spojnice se šipkou 21">
          <a:extLst>
            <a:ext uri="{FF2B5EF4-FFF2-40B4-BE49-F238E27FC236}">
              <a16:creationId xmlns:a16="http://schemas.microsoft.com/office/drawing/2014/main" id="{F44E3671-5082-3DE2-E495-E75FCD9078BD}"/>
            </a:ext>
          </a:extLst>
        </xdr:cNvPr>
        <xdr:cNvCxnSpPr/>
      </xdr:nvCxnSpPr>
      <xdr:spPr>
        <a:xfrm>
          <a:off x="10617200" y="635000"/>
          <a:ext cx="135255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241300</xdr:colOff>
      <xdr:row>2</xdr:row>
      <xdr:rowOff>107950</xdr:rowOff>
    </xdr:from>
    <xdr:to>
      <xdr:col>11</xdr:col>
      <xdr:colOff>546100</xdr:colOff>
      <xdr:row>2</xdr:row>
      <xdr:rowOff>127000</xdr:rowOff>
    </xdr:to>
    <xdr:cxnSp macro="">
      <xdr:nvCxnSpPr>
        <xdr:cNvPr id="30" name="Přímá spojnice se šipkou 29">
          <a:extLst>
            <a:ext uri="{FF2B5EF4-FFF2-40B4-BE49-F238E27FC236}">
              <a16:creationId xmlns:a16="http://schemas.microsoft.com/office/drawing/2014/main" id="{16F95F89-4869-2459-A69E-17909F28C507}"/>
            </a:ext>
          </a:extLst>
        </xdr:cNvPr>
        <xdr:cNvCxnSpPr/>
      </xdr:nvCxnSpPr>
      <xdr:spPr>
        <a:xfrm flipV="1">
          <a:off x="21259800" y="603250"/>
          <a:ext cx="1943100" cy="1905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203200</xdr:colOff>
      <xdr:row>2</xdr:row>
      <xdr:rowOff>95250</xdr:rowOff>
    </xdr:from>
    <xdr:to>
      <xdr:col>15</xdr:col>
      <xdr:colOff>203200</xdr:colOff>
      <xdr:row>2</xdr:row>
      <xdr:rowOff>95250</xdr:rowOff>
    </xdr:to>
    <xdr:cxnSp macro="">
      <xdr:nvCxnSpPr>
        <xdr:cNvPr id="36" name="Přímá spojnice se šipkou 35">
          <a:extLst>
            <a:ext uri="{FF2B5EF4-FFF2-40B4-BE49-F238E27FC236}">
              <a16:creationId xmlns:a16="http://schemas.microsoft.com/office/drawing/2014/main" id="{EACD4A05-13DE-455D-A938-45A3EEF2CFE9}"/>
            </a:ext>
          </a:extLst>
        </xdr:cNvPr>
        <xdr:cNvCxnSpPr/>
      </xdr:nvCxnSpPr>
      <xdr:spPr>
        <a:xfrm>
          <a:off x="24574500" y="59055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279400</xdr:colOff>
      <xdr:row>2</xdr:row>
      <xdr:rowOff>133350</xdr:rowOff>
    </xdr:from>
    <xdr:to>
      <xdr:col>19</xdr:col>
      <xdr:colOff>279400</xdr:colOff>
      <xdr:row>2</xdr:row>
      <xdr:rowOff>133350</xdr:rowOff>
    </xdr:to>
    <xdr:cxnSp macro="">
      <xdr:nvCxnSpPr>
        <xdr:cNvPr id="2" name="Přímá spojnice se šipkou 35">
          <a:extLst>
            <a:ext uri="{FF2B5EF4-FFF2-40B4-BE49-F238E27FC236}">
              <a16:creationId xmlns:a16="http://schemas.microsoft.com/office/drawing/2014/main" id="{72356CC9-EC37-204F-8DA0-E1F881E87ABE}"/>
            </a:ext>
          </a:extLst>
        </xdr:cNvPr>
        <xdr:cNvCxnSpPr/>
      </xdr:nvCxnSpPr>
      <xdr:spPr>
        <a:xfrm>
          <a:off x="28016200" y="62865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241300</xdr:colOff>
      <xdr:row>8</xdr:row>
      <xdr:rowOff>107950</xdr:rowOff>
    </xdr:from>
    <xdr:to>
      <xdr:col>11</xdr:col>
      <xdr:colOff>546100</xdr:colOff>
      <xdr:row>8</xdr:row>
      <xdr:rowOff>127000</xdr:rowOff>
    </xdr:to>
    <xdr:cxnSp macro="">
      <xdr:nvCxnSpPr>
        <xdr:cNvPr id="6" name="Přímá spojnice se šipkou 29">
          <a:extLst>
            <a:ext uri="{FF2B5EF4-FFF2-40B4-BE49-F238E27FC236}">
              <a16:creationId xmlns:a16="http://schemas.microsoft.com/office/drawing/2014/main" id="{FE765F0A-B909-4F40-ABC2-CD3B8AC513BE}"/>
            </a:ext>
          </a:extLst>
        </xdr:cNvPr>
        <xdr:cNvCxnSpPr/>
      </xdr:nvCxnSpPr>
      <xdr:spPr>
        <a:xfrm flipV="1">
          <a:off x="13335000" y="603250"/>
          <a:ext cx="1943100" cy="1905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203200</xdr:colOff>
      <xdr:row>8</xdr:row>
      <xdr:rowOff>95250</xdr:rowOff>
    </xdr:from>
    <xdr:to>
      <xdr:col>15</xdr:col>
      <xdr:colOff>203200</xdr:colOff>
      <xdr:row>8</xdr:row>
      <xdr:rowOff>95250</xdr:rowOff>
    </xdr:to>
    <xdr:cxnSp macro="">
      <xdr:nvCxnSpPr>
        <xdr:cNvPr id="7" name="Přímá spojnice se šipkou 35">
          <a:extLst>
            <a:ext uri="{FF2B5EF4-FFF2-40B4-BE49-F238E27FC236}">
              <a16:creationId xmlns:a16="http://schemas.microsoft.com/office/drawing/2014/main" id="{4F87E14D-6676-234F-9230-E9CF51B68D0A}"/>
            </a:ext>
          </a:extLst>
        </xdr:cNvPr>
        <xdr:cNvCxnSpPr/>
      </xdr:nvCxnSpPr>
      <xdr:spPr>
        <a:xfrm>
          <a:off x="16649700" y="59055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279400</xdr:colOff>
      <xdr:row>8</xdr:row>
      <xdr:rowOff>133350</xdr:rowOff>
    </xdr:from>
    <xdr:to>
      <xdr:col>19</xdr:col>
      <xdr:colOff>279400</xdr:colOff>
      <xdr:row>8</xdr:row>
      <xdr:rowOff>133350</xdr:rowOff>
    </xdr:to>
    <xdr:cxnSp macro="">
      <xdr:nvCxnSpPr>
        <xdr:cNvPr id="9" name="Přímá spojnice se šipkou 35">
          <a:extLst>
            <a:ext uri="{FF2B5EF4-FFF2-40B4-BE49-F238E27FC236}">
              <a16:creationId xmlns:a16="http://schemas.microsoft.com/office/drawing/2014/main" id="{F6407EFF-10DB-BC41-BB86-7904AF237FE6}"/>
            </a:ext>
          </a:extLst>
        </xdr:cNvPr>
        <xdr:cNvCxnSpPr/>
      </xdr:nvCxnSpPr>
      <xdr:spPr>
        <a:xfrm>
          <a:off x="20091400" y="628650"/>
          <a:ext cx="1651000" cy="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127000</xdr:colOff>
      <xdr:row>5</xdr:row>
      <xdr:rowOff>139700</xdr:rowOff>
    </xdr:from>
    <xdr:to>
      <xdr:col>7</xdr:col>
      <xdr:colOff>609600</xdr:colOff>
      <xdr:row>8</xdr:row>
      <xdr:rowOff>177800</xdr:rowOff>
    </xdr:to>
    <xdr:cxnSp macro="">
      <xdr:nvCxnSpPr>
        <xdr:cNvPr id="24" name="Přímá spojnice se šipkou 21">
          <a:extLst>
            <a:ext uri="{FF2B5EF4-FFF2-40B4-BE49-F238E27FC236}">
              <a16:creationId xmlns:a16="http://schemas.microsoft.com/office/drawing/2014/main" id="{9A4C6192-FB6E-5A4B-8B53-7D1B542E3E32}"/>
            </a:ext>
          </a:extLst>
        </xdr:cNvPr>
        <xdr:cNvCxnSpPr/>
      </xdr:nvCxnSpPr>
      <xdr:spPr>
        <a:xfrm>
          <a:off x="10642600" y="1397000"/>
          <a:ext cx="1346200" cy="774700"/>
        </a:xfrm>
        <a:prstGeom prst="straightConnector1">
          <a:avLst/>
        </a:prstGeom>
        <a:ln w="6350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workbookViewId="0">
      <selection activeCell="G32" sqref="G32"/>
    </sheetView>
  </sheetViews>
  <sheetFormatPr defaultColWidth="8.875" defaultRowHeight="16.5"/>
  <cols>
    <col min="1" max="1" width="8.875" style="2"/>
    <col min="2" max="2" width="16.625" style="2" bestFit="1" customWidth="1"/>
    <col min="3" max="3" width="66.625" style="2" bestFit="1" customWidth="1"/>
    <col min="4" max="4" width="20.875" style="2" customWidth="1"/>
    <col min="5" max="5" width="8.875" style="2"/>
    <col min="6" max="6" width="23.875" style="2" customWidth="1"/>
    <col min="7" max="7" width="20.5" style="2" customWidth="1"/>
    <col min="8" max="16384" width="8.875" style="2"/>
  </cols>
  <sheetData>
    <row r="1" spans="1:7" ht="17.25" thickBot="1"/>
    <row r="2" spans="1:7">
      <c r="B2" s="35" t="s">
        <v>48</v>
      </c>
      <c r="C2" s="10"/>
      <c r="D2" s="42"/>
      <c r="F2" s="35" t="s">
        <v>46</v>
      </c>
      <c r="G2" s="42"/>
    </row>
    <row r="3" spans="1:7">
      <c r="B3" s="32"/>
      <c r="C3" s="2" t="s">
        <v>50</v>
      </c>
      <c r="D3" s="51">
        <f>G12</f>
        <v>6028.8074999999999</v>
      </c>
      <c r="F3" s="32" t="s">
        <v>16</v>
      </c>
      <c r="G3" s="47" t="s">
        <v>17</v>
      </c>
    </row>
    <row r="4" spans="1:7">
      <c r="B4" s="32"/>
      <c r="C4" s="2" t="s">
        <v>47</v>
      </c>
      <c r="D4" s="51">
        <f>824152.66</f>
        <v>824152.66</v>
      </c>
      <c r="F4" s="32"/>
      <c r="G4" s="47"/>
    </row>
    <row r="5" spans="1:7" ht="17.25" thickBot="1">
      <c r="B5" s="33"/>
      <c r="C5" s="52" t="s">
        <v>0</v>
      </c>
      <c r="D5" s="53">
        <f>D4+D3</f>
        <v>830181.46750000003</v>
      </c>
      <c r="F5" s="49">
        <v>34550</v>
      </c>
      <c r="G5" s="50">
        <v>0.94</v>
      </c>
    </row>
    <row r="6" spans="1:7">
      <c r="F6" s="32"/>
      <c r="G6" s="59">
        <f>G5*F5</f>
        <v>32476.999999999996</v>
      </c>
    </row>
    <row r="7" spans="1:7" ht="17.25" thickBot="1">
      <c r="D7" s="41"/>
      <c r="F7" s="32"/>
      <c r="G7" s="47"/>
    </row>
    <row r="8" spans="1:7">
      <c r="B8" s="35" t="s">
        <v>49</v>
      </c>
      <c r="C8" s="10"/>
      <c r="D8" s="42"/>
      <c r="F8" s="32" t="s">
        <v>42</v>
      </c>
      <c r="G8" s="47"/>
    </row>
    <row r="9" spans="1:7">
      <c r="B9" s="32"/>
      <c r="C9" s="2" t="s">
        <v>45</v>
      </c>
      <c r="D9" s="51">
        <f>G6</f>
        <v>32476.999999999996</v>
      </c>
      <c r="F9" s="32" t="s">
        <v>16</v>
      </c>
      <c r="G9" s="47" t="s">
        <v>17</v>
      </c>
    </row>
    <row r="10" spans="1:7">
      <c r="B10" s="32"/>
      <c r="C10" s="2" t="s">
        <v>47</v>
      </c>
      <c r="D10" s="51">
        <f>824152.66</f>
        <v>824152.66</v>
      </c>
      <c r="F10" s="32"/>
      <c r="G10" s="47"/>
    </row>
    <row r="11" spans="1:7" ht="17.25" thickBot="1">
      <c r="B11" s="33"/>
      <c r="C11" s="52" t="s">
        <v>0</v>
      </c>
      <c r="D11" s="53">
        <f>D10+D9</f>
        <v>856629.66</v>
      </c>
      <c r="F11" s="58">
        <v>6413.625</v>
      </c>
      <c r="G11" s="50">
        <v>0.94</v>
      </c>
    </row>
    <row r="12" spans="1:7" ht="17.25" thickBot="1">
      <c r="F12" s="33"/>
      <c r="G12" s="57">
        <f>G11*F11</f>
        <v>6028.8074999999999</v>
      </c>
    </row>
    <row r="13" spans="1:7">
      <c r="A13" s="80"/>
      <c r="B13" s="80"/>
      <c r="C13" s="80"/>
      <c r="D13" s="80"/>
    </row>
  </sheetData>
  <mergeCells count="1">
    <mergeCell ref="A13:D13"/>
  </mergeCells>
  <phoneticPr fontId="2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14"/>
  <sheetViews>
    <sheetView zoomScaleNormal="100" workbookViewId="0">
      <selection activeCell="D3" sqref="D3"/>
    </sheetView>
  </sheetViews>
  <sheetFormatPr defaultColWidth="8.875" defaultRowHeight="16.5"/>
  <cols>
    <col min="1" max="1" width="8.875" style="2"/>
    <col min="2" max="2" width="30.5" style="2" customWidth="1"/>
    <col min="3" max="3" width="8.875" style="2"/>
    <col min="4" max="4" width="66.625" style="2" bestFit="1" customWidth="1"/>
    <col min="5" max="5" width="23.125" style="2" customWidth="1"/>
    <col min="6" max="6" width="2.5" style="2" customWidth="1"/>
    <col min="7" max="8" width="8.875" style="2"/>
    <col min="9" max="9" width="13.625" style="2" bestFit="1" customWidth="1"/>
    <col min="10" max="10" width="12.625" style="2" customWidth="1"/>
    <col min="11" max="12" width="8.875" style="2"/>
    <col min="13" max="13" width="13.625" style="2" bestFit="1" customWidth="1"/>
    <col min="14" max="14" width="12.875" style="2" customWidth="1"/>
    <col min="15" max="16" width="8.875" style="2"/>
    <col min="17" max="17" width="13.625" style="2" bestFit="1" customWidth="1"/>
    <col min="18" max="18" width="12.875" style="2" customWidth="1"/>
    <col min="19" max="20" width="8.875" style="2"/>
    <col min="21" max="21" width="13.625" style="2" bestFit="1" customWidth="1"/>
    <col min="22" max="22" width="12.875" style="2" customWidth="1"/>
    <col min="23" max="23" width="8.875" style="2"/>
    <col min="24" max="24" width="16.375" style="2" customWidth="1"/>
    <col min="25" max="16384" width="8.875" style="2"/>
  </cols>
  <sheetData>
    <row r="1" spans="2:24">
      <c r="B1" s="2" t="s">
        <v>1</v>
      </c>
      <c r="D1" s="81" t="s">
        <v>4</v>
      </c>
      <c r="E1" s="82"/>
      <c r="F1" s="82"/>
      <c r="G1" s="82"/>
      <c r="H1" s="81" t="s">
        <v>5</v>
      </c>
      <c r="I1" s="82"/>
      <c r="J1" s="82"/>
      <c r="K1" s="83"/>
      <c r="L1" s="82" t="s">
        <v>7</v>
      </c>
      <c r="M1" s="82"/>
      <c r="N1" s="82"/>
      <c r="O1" s="82"/>
      <c r="P1" s="82" t="s">
        <v>13</v>
      </c>
      <c r="Q1" s="82"/>
      <c r="R1" s="82"/>
      <c r="S1" s="82"/>
      <c r="T1" s="82" t="s">
        <v>14</v>
      </c>
      <c r="U1" s="82"/>
      <c r="V1" s="82"/>
      <c r="W1" s="82"/>
      <c r="X1" s="2" t="s">
        <v>0</v>
      </c>
    </row>
    <row r="2" spans="2:24" ht="17.25" thickBot="1">
      <c r="D2" s="36"/>
      <c r="E2" s="2" t="s">
        <v>2</v>
      </c>
      <c r="H2" s="36"/>
      <c r="K2" s="37"/>
    </row>
    <row r="3" spans="2:24" ht="17.25" thickBot="1">
      <c r="D3" s="35" t="s">
        <v>49</v>
      </c>
      <c r="E3" s="45">
        <f>'Vstupní data'!D11</f>
        <v>856629.66</v>
      </c>
      <c r="H3" s="36"/>
      <c r="I3" s="35" t="s">
        <v>6</v>
      </c>
      <c r="J3" s="10"/>
      <c r="K3" s="46"/>
      <c r="L3" s="10"/>
      <c r="M3" s="10" t="s">
        <v>6</v>
      </c>
      <c r="N3" s="10"/>
      <c r="O3" s="10"/>
      <c r="P3" s="10"/>
      <c r="Q3" s="10" t="s">
        <v>6</v>
      </c>
      <c r="R3" s="10"/>
      <c r="S3" s="10"/>
      <c r="T3" s="10"/>
      <c r="U3" s="10" t="s">
        <v>6</v>
      </c>
      <c r="V3" s="10"/>
      <c r="W3" s="10"/>
      <c r="X3" s="42"/>
    </row>
    <row r="4" spans="2:24" ht="33.75" thickBot="1">
      <c r="B4" s="1" t="s">
        <v>43</v>
      </c>
      <c r="E4" s="41"/>
      <c r="H4" s="36"/>
      <c r="I4" s="32"/>
      <c r="K4" s="37"/>
      <c r="X4" s="47"/>
    </row>
    <row r="5" spans="2:24" ht="17.25" thickBot="1">
      <c r="D5" s="36"/>
      <c r="H5" s="36"/>
      <c r="I5" s="32" t="s">
        <v>2</v>
      </c>
      <c r="J5" s="38">
        <v>0</v>
      </c>
      <c r="K5" s="39"/>
      <c r="L5" s="44"/>
      <c r="M5" s="44" t="s">
        <v>2</v>
      </c>
      <c r="N5" s="38">
        <v>0</v>
      </c>
      <c r="O5" s="44"/>
      <c r="P5" s="44"/>
      <c r="Q5" s="44" t="s">
        <v>2</v>
      </c>
      <c r="R5" s="38">
        <v>0</v>
      </c>
      <c r="S5" s="44"/>
      <c r="T5" s="44"/>
      <c r="U5" s="44" t="s">
        <v>2</v>
      </c>
      <c r="V5" s="38">
        <v>0</v>
      </c>
      <c r="W5" s="44"/>
      <c r="X5" s="40">
        <f>E3+J7+N7+R7+V7</f>
        <v>856629.66</v>
      </c>
    </row>
    <row r="6" spans="2:24" ht="17.25" thickBot="1">
      <c r="D6" s="35" t="s">
        <v>48</v>
      </c>
      <c r="E6" s="45">
        <f>'Vstupní data'!D5</f>
        <v>830181.46750000003</v>
      </c>
      <c r="H6" s="36"/>
      <c r="I6" s="32" t="s">
        <v>3</v>
      </c>
      <c r="J6" s="2">
        <v>1</v>
      </c>
      <c r="K6" s="37"/>
      <c r="M6" s="2" t="s">
        <v>3</v>
      </c>
      <c r="N6" s="2">
        <v>1</v>
      </c>
      <c r="Q6" s="2" t="s">
        <v>3</v>
      </c>
      <c r="R6" s="2">
        <v>1</v>
      </c>
      <c r="U6" s="2" t="s">
        <v>3</v>
      </c>
      <c r="V6" s="2">
        <v>1</v>
      </c>
      <c r="X6" s="47"/>
    </row>
    <row r="7" spans="2:24" ht="17.25" thickBot="1">
      <c r="D7" s="36"/>
      <c r="H7" s="36"/>
      <c r="I7" s="33" t="s">
        <v>0</v>
      </c>
      <c r="J7" s="20">
        <f>J5*J6</f>
        <v>0</v>
      </c>
      <c r="K7" s="48"/>
      <c r="L7" s="20"/>
      <c r="M7" s="20" t="s">
        <v>0</v>
      </c>
      <c r="N7" s="20">
        <f>N5*N6</f>
        <v>0</v>
      </c>
      <c r="O7" s="20"/>
      <c r="P7" s="20"/>
      <c r="Q7" s="20" t="s">
        <v>0</v>
      </c>
      <c r="R7" s="20">
        <f>R5*R6</f>
        <v>0</v>
      </c>
      <c r="S7" s="20"/>
      <c r="T7" s="20"/>
      <c r="U7" s="20" t="s">
        <v>0</v>
      </c>
      <c r="V7" s="20">
        <f>V5*V6</f>
        <v>0</v>
      </c>
      <c r="W7" s="13"/>
      <c r="X7" s="43"/>
    </row>
    <row r="8" spans="2:24" ht="17.25" thickBot="1">
      <c r="H8" s="36"/>
      <c r="J8" s="41"/>
      <c r="K8" s="37"/>
      <c r="N8" s="41"/>
      <c r="R8" s="41"/>
      <c r="V8" s="41"/>
      <c r="X8" s="41"/>
    </row>
    <row r="9" spans="2:24">
      <c r="D9" s="36"/>
      <c r="H9" s="36"/>
      <c r="I9" s="35" t="s">
        <v>6</v>
      </c>
      <c r="J9" s="10"/>
      <c r="K9" s="46"/>
      <c r="L9" s="10"/>
      <c r="M9" s="10" t="s">
        <v>6</v>
      </c>
      <c r="N9" s="10"/>
      <c r="O9" s="10"/>
      <c r="P9" s="10"/>
      <c r="Q9" s="10" t="s">
        <v>6</v>
      </c>
      <c r="R9" s="10"/>
      <c r="S9" s="10"/>
      <c r="T9" s="10"/>
      <c r="U9" s="10" t="s">
        <v>6</v>
      </c>
      <c r="V9" s="10"/>
      <c r="W9" s="10"/>
      <c r="X9" s="42"/>
    </row>
    <row r="10" spans="2:24" ht="17.25" thickBot="1">
      <c r="D10" s="36"/>
      <c r="H10" s="36"/>
      <c r="I10" s="32"/>
      <c r="K10" s="37"/>
      <c r="X10" s="47"/>
    </row>
    <row r="11" spans="2:24" ht="17.25" thickBot="1">
      <c r="D11" s="41"/>
      <c r="H11" s="36"/>
      <c r="I11" s="32" t="s">
        <v>2</v>
      </c>
      <c r="J11" s="38">
        <v>0</v>
      </c>
      <c r="K11" s="39"/>
      <c r="L11" s="44"/>
      <c r="M11" s="44" t="s">
        <v>2</v>
      </c>
      <c r="N11" s="38">
        <v>0</v>
      </c>
      <c r="O11" s="44"/>
      <c r="P11" s="44"/>
      <c r="Q11" s="44" t="s">
        <v>2</v>
      </c>
      <c r="R11" s="38">
        <v>0</v>
      </c>
      <c r="S11" s="44"/>
      <c r="T11" s="44"/>
      <c r="U11" s="44" t="s">
        <v>2</v>
      </c>
      <c r="V11" s="38">
        <v>0</v>
      </c>
      <c r="W11" s="44"/>
      <c r="X11" s="40">
        <f>E6+J13+N13+R13+V13</f>
        <v>830181.46750000003</v>
      </c>
    </row>
    <row r="12" spans="2:24">
      <c r="H12" s="36"/>
      <c r="I12" s="32" t="s">
        <v>3</v>
      </c>
      <c r="J12" s="2">
        <v>1</v>
      </c>
      <c r="K12" s="37"/>
      <c r="M12" s="2" t="s">
        <v>3</v>
      </c>
      <c r="N12" s="2">
        <v>1</v>
      </c>
      <c r="Q12" s="2" t="s">
        <v>3</v>
      </c>
      <c r="R12" s="2">
        <v>1</v>
      </c>
      <c r="U12" s="2" t="s">
        <v>3</v>
      </c>
      <c r="V12" s="2">
        <v>1</v>
      </c>
      <c r="X12" s="47"/>
    </row>
    <row r="13" spans="2:24" ht="17.25" thickBot="1">
      <c r="D13" s="36"/>
      <c r="H13" s="36"/>
      <c r="I13" s="33" t="s">
        <v>0</v>
      </c>
      <c r="J13" s="20">
        <f>J11*J12</f>
        <v>0</v>
      </c>
      <c r="K13" s="48"/>
      <c r="L13" s="20"/>
      <c r="M13" s="20" t="s">
        <v>0</v>
      </c>
      <c r="N13" s="20">
        <f>N11*N12</f>
        <v>0</v>
      </c>
      <c r="O13" s="20"/>
      <c r="P13" s="20"/>
      <c r="Q13" s="20" t="s">
        <v>0</v>
      </c>
      <c r="R13" s="20">
        <f>R11*R12</f>
        <v>0</v>
      </c>
      <c r="S13" s="20"/>
      <c r="T13" s="20"/>
      <c r="U13" s="20" t="s">
        <v>0</v>
      </c>
      <c r="V13" s="20">
        <f>V11*V12</f>
        <v>0</v>
      </c>
      <c r="W13" s="13"/>
      <c r="X13" s="43"/>
    </row>
    <row r="14" spans="2:24">
      <c r="H14" s="36"/>
      <c r="K14" s="37"/>
    </row>
  </sheetData>
  <mergeCells count="5">
    <mergeCell ref="D1:G1"/>
    <mergeCell ref="H1:K1"/>
    <mergeCell ref="L1:O1"/>
    <mergeCell ref="P1:S1"/>
    <mergeCell ref="T1:W1"/>
  </mergeCells>
  <pageMargins left="0.7" right="0.7" top="0.78740157499999996" bottom="0.78740157499999996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15"/>
  <sheetViews>
    <sheetView workbookViewId="0">
      <selection activeCell="D22" sqref="D22"/>
    </sheetView>
  </sheetViews>
  <sheetFormatPr defaultColWidth="18.375" defaultRowHeight="16.5"/>
  <cols>
    <col min="1" max="1" width="18.375" style="2"/>
    <col min="2" max="2" width="45.125" style="2" customWidth="1"/>
    <col min="3" max="16384" width="18.375" style="2"/>
  </cols>
  <sheetData>
    <row r="1" spans="2:12">
      <c r="B1" s="35"/>
      <c r="C1" s="10" t="s">
        <v>4</v>
      </c>
      <c r="D1" s="10" t="s">
        <v>5</v>
      </c>
      <c r="E1" s="10" t="s">
        <v>7</v>
      </c>
      <c r="F1" s="10" t="s">
        <v>13</v>
      </c>
      <c r="G1" s="10" t="s">
        <v>14</v>
      </c>
      <c r="H1" s="42" t="s">
        <v>0</v>
      </c>
    </row>
    <row r="2" spans="2:12">
      <c r="B2" s="32" t="s">
        <v>49</v>
      </c>
      <c r="C2" s="55">
        <f>CMA!E3</f>
        <v>856629.66</v>
      </c>
      <c r="D2" s="56">
        <f>CMA!J7</f>
        <v>0</v>
      </c>
      <c r="E2" s="56">
        <f>CMA!N7</f>
        <v>0</v>
      </c>
      <c r="F2" s="56">
        <f>CMA!R7</f>
        <v>0</v>
      </c>
      <c r="G2" s="56">
        <f>CMA!V7</f>
        <v>0</v>
      </c>
      <c r="H2" s="50">
        <f>SUM(C2:G2)</f>
        <v>856629.66</v>
      </c>
    </row>
    <row r="3" spans="2:12" ht="17.25" thickBot="1">
      <c r="B3" s="33" t="s">
        <v>48</v>
      </c>
      <c r="C3" s="79">
        <f>CMA!E6</f>
        <v>830181.46750000003</v>
      </c>
      <c r="D3" s="20">
        <f>CMA!J13</f>
        <v>0</v>
      </c>
      <c r="E3" s="20">
        <f>CMA!N13</f>
        <v>0</v>
      </c>
      <c r="F3" s="20">
        <f>CMA!R13</f>
        <v>0</v>
      </c>
      <c r="G3" s="20">
        <f>CMA!V7</f>
        <v>0</v>
      </c>
      <c r="H3" s="43">
        <f t="shared" ref="H3" si="0">SUM(C3:G3)</f>
        <v>830181.46750000003</v>
      </c>
    </row>
    <row r="4" spans="2:12">
      <c r="C4" s="41"/>
      <c r="D4" s="44"/>
      <c r="E4" s="44"/>
      <c r="F4" s="44"/>
      <c r="G4" s="44"/>
      <c r="H4" s="41"/>
    </row>
    <row r="5" spans="2:12">
      <c r="L5" s="41"/>
    </row>
    <row r="8" spans="2:12">
      <c r="L8" s="44"/>
    </row>
    <row r="9" spans="2:12">
      <c r="L9" s="17"/>
    </row>
    <row r="10" spans="2:12">
      <c r="L10" s="41"/>
    </row>
    <row r="13" spans="2:12">
      <c r="L13" s="44"/>
    </row>
    <row r="14" spans="2:12">
      <c r="L14" s="17"/>
    </row>
    <row r="15" spans="2:12">
      <c r="L15" s="41"/>
    </row>
  </sheetData>
  <phoneticPr fontId="2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1FF43-6EE5-420F-BBCD-C00E92E1FEC2}">
  <dimension ref="A1:F45"/>
  <sheetViews>
    <sheetView topLeftCell="A12" zoomScale="107" workbookViewId="0">
      <selection activeCell="C43" sqref="C43"/>
    </sheetView>
  </sheetViews>
  <sheetFormatPr defaultColWidth="8.875" defaultRowHeight="16.5"/>
  <cols>
    <col min="1" max="1" width="55" style="1" customWidth="1"/>
    <col min="2" max="2" width="21.875" style="2" customWidth="1"/>
    <col min="3" max="3" width="24.375" style="2" customWidth="1"/>
    <col min="4" max="4" width="20.625" style="2" customWidth="1"/>
    <col min="5" max="5" width="21.625" style="2" customWidth="1"/>
    <col min="6" max="6" width="24.5" style="2" customWidth="1"/>
    <col min="7" max="16384" width="8.875" style="2"/>
  </cols>
  <sheetData>
    <row r="1" spans="1:6" s="4" customFormat="1">
      <c r="A1" s="5" t="s">
        <v>15</v>
      </c>
      <c r="B1" s="4">
        <v>2027</v>
      </c>
      <c r="C1" s="4">
        <v>2028</v>
      </c>
      <c r="D1" s="4">
        <v>2029</v>
      </c>
      <c r="E1" s="4">
        <v>2030</v>
      </c>
      <c r="F1" s="4">
        <v>2031</v>
      </c>
    </row>
    <row r="3" spans="1:6" s="7" customFormat="1">
      <c r="A3" s="6" t="s">
        <v>12</v>
      </c>
    </row>
    <row r="4" spans="1:6">
      <c r="A4" s="1" t="s">
        <v>18</v>
      </c>
      <c r="B4" s="31">
        <v>25</v>
      </c>
      <c r="C4" s="31">
        <v>25</v>
      </c>
      <c r="D4" s="31">
        <v>25</v>
      </c>
      <c r="E4" s="31">
        <v>25</v>
      </c>
      <c r="F4" s="31">
        <v>25</v>
      </c>
    </row>
    <row r="5" spans="1:6" ht="17.25" thickBot="1">
      <c r="B5" s="31"/>
      <c r="C5" s="31"/>
      <c r="D5" s="31"/>
      <c r="E5" s="31"/>
      <c r="F5" s="31"/>
    </row>
    <row r="6" spans="1:6" s="10" customFormat="1">
      <c r="A6" s="8" t="s">
        <v>8</v>
      </c>
      <c r="B6" s="9"/>
      <c r="C6" s="9"/>
      <c r="D6" s="9"/>
      <c r="E6" s="9"/>
      <c r="F6" s="9"/>
    </row>
    <row r="7" spans="1:6" s="54" customFormat="1">
      <c r="A7" s="32" t="s">
        <v>49</v>
      </c>
      <c r="B7" s="60">
        <f>B4</f>
        <v>25</v>
      </c>
      <c r="C7" s="60">
        <f t="shared" ref="C7:F7" si="0">C4</f>
        <v>25</v>
      </c>
      <c r="D7" s="60">
        <f t="shared" si="0"/>
        <v>25</v>
      </c>
      <c r="E7" s="60">
        <f t="shared" si="0"/>
        <v>25</v>
      </c>
      <c r="F7" s="60">
        <f t="shared" si="0"/>
        <v>25</v>
      </c>
    </row>
    <row r="8" spans="1:6" s="13" customFormat="1" ht="17.25" thickBot="1">
      <c r="A8" s="33" t="s">
        <v>48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</row>
    <row r="10" spans="1:6">
      <c r="A10" s="1" t="s">
        <v>9</v>
      </c>
      <c r="B10" s="3">
        <v>1</v>
      </c>
      <c r="C10" s="3">
        <v>1</v>
      </c>
      <c r="D10" s="3">
        <v>1</v>
      </c>
      <c r="E10" s="3">
        <v>1</v>
      </c>
      <c r="F10" s="3">
        <v>1</v>
      </c>
    </row>
    <row r="11" spans="1:6" ht="17.25" thickBot="1"/>
    <row r="12" spans="1:6" s="10" customFormat="1">
      <c r="A12" s="8" t="s">
        <v>10</v>
      </c>
    </row>
    <row r="13" spans="1:6" s="54" customFormat="1">
      <c r="A13" s="32" t="s">
        <v>49</v>
      </c>
      <c r="B13" s="61">
        <f>B7-B14</f>
        <v>0</v>
      </c>
      <c r="C13" s="61">
        <f t="shared" ref="C13:F13" si="1">C7-C14</f>
        <v>0</v>
      </c>
      <c r="D13" s="61">
        <f t="shared" si="1"/>
        <v>0</v>
      </c>
      <c r="E13" s="61">
        <f t="shared" si="1"/>
        <v>0</v>
      </c>
      <c r="F13" s="61">
        <f t="shared" si="1"/>
        <v>0</v>
      </c>
    </row>
    <row r="14" spans="1:6" s="13" customFormat="1" ht="17.25" thickBot="1">
      <c r="A14" s="33" t="s">
        <v>48</v>
      </c>
      <c r="B14" s="12">
        <f>B7*B10</f>
        <v>25</v>
      </c>
      <c r="C14" s="12">
        <f t="shared" ref="C14:F14" si="2">C7*C10</f>
        <v>25</v>
      </c>
      <c r="D14" s="12">
        <f t="shared" si="2"/>
        <v>25</v>
      </c>
      <c r="E14" s="12">
        <f t="shared" si="2"/>
        <v>25</v>
      </c>
      <c r="F14" s="12">
        <f t="shared" si="2"/>
        <v>25</v>
      </c>
    </row>
    <row r="16" spans="1:6" s="14" customFormat="1" ht="17.25" thickBot="1">
      <c r="A16" s="6" t="s">
        <v>2</v>
      </c>
    </row>
    <row r="17" spans="1:6" s="10" customFormat="1">
      <c r="A17" s="8" t="s">
        <v>8</v>
      </c>
    </row>
    <row r="18" spans="1:6" s="54" customFormat="1">
      <c r="A18" s="32" t="s">
        <v>49</v>
      </c>
      <c r="B18" s="15">
        <f>B$7*'Výsledky CMA'!C2</f>
        <v>21415741.5</v>
      </c>
      <c r="C18" s="15">
        <f>C$7*'Výsledky CMA'!D2</f>
        <v>0</v>
      </c>
      <c r="D18" s="15">
        <f>D$7*'Výsledky CMA'!E2</f>
        <v>0</v>
      </c>
      <c r="E18" s="15">
        <f>E$7*'Výsledky CMA'!F2</f>
        <v>0</v>
      </c>
      <c r="F18" s="15">
        <f>F$7*'Výsledky CMA'!G2</f>
        <v>0</v>
      </c>
    </row>
    <row r="19" spans="1:6" s="54" customFormat="1">
      <c r="A19" s="11"/>
      <c r="C19" s="15">
        <f>C$7*'Výsledky CMA'!C$2</f>
        <v>21415741.5</v>
      </c>
      <c r="D19" s="15">
        <f>D$7*'Výsledky CMA'!D$2</f>
        <v>0</v>
      </c>
      <c r="E19" s="15">
        <f>E$7*'Výsledky CMA'!E$2</f>
        <v>0</v>
      </c>
      <c r="F19" s="15">
        <f>F$7*'Výsledky CMA'!F$2</f>
        <v>0</v>
      </c>
    </row>
    <row r="20" spans="1:6" s="54" customFormat="1">
      <c r="A20" s="11"/>
      <c r="D20" s="15">
        <f>D$7*'Výsledky CMA'!C$2</f>
        <v>21415741.5</v>
      </c>
      <c r="E20" s="15">
        <f>E$7*'Výsledky CMA'!D$2</f>
        <v>0</v>
      </c>
      <c r="F20" s="15">
        <f>F$7*'Výsledky CMA'!E$2</f>
        <v>0</v>
      </c>
    </row>
    <row r="21" spans="1:6" s="54" customFormat="1">
      <c r="A21" s="11"/>
      <c r="E21" s="17">
        <f>$E$7*'Výsledky CMA'!C2</f>
        <v>21415741.5</v>
      </c>
      <c r="F21" s="17">
        <f>F$7*'Výsledky CMA'!D2</f>
        <v>0</v>
      </c>
    </row>
    <row r="22" spans="1:6" s="54" customFormat="1">
      <c r="A22" s="11"/>
      <c r="F22" s="17">
        <f>$F$7*'Výsledky CMA'!H2</f>
        <v>21415741.5</v>
      </c>
    </row>
    <row r="23" spans="1:6" s="54" customFormat="1">
      <c r="A23" s="11"/>
      <c r="F23" s="17"/>
    </row>
    <row r="24" spans="1:6" s="54" customFormat="1">
      <c r="A24" s="32" t="s">
        <v>48</v>
      </c>
      <c r="B24" s="15">
        <f>B$8*'Výsledky CMA'!C3</f>
        <v>0</v>
      </c>
      <c r="C24" s="15">
        <f>C$8*'Výsledky CMA'!D3</f>
        <v>0</v>
      </c>
      <c r="D24" s="15">
        <f>D$8*'Výsledky CMA'!E3</f>
        <v>0</v>
      </c>
      <c r="E24" s="15">
        <f>E$8*'Výsledky CMA'!F3</f>
        <v>0</v>
      </c>
      <c r="F24" s="15">
        <f>F$8*'Výsledky CMA'!G3</f>
        <v>0</v>
      </c>
    </row>
    <row r="25" spans="1:6" s="54" customFormat="1">
      <c r="A25" s="11"/>
      <c r="B25" s="18"/>
      <c r="C25" s="15">
        <f>C$8*'Výsledky CMA'!C3</f>
        <v>0</v>
      </c>
      <c r="D25" s="15">
        <f>D$8*'Výsledky CMA'!D3</f>
        <v>0</v>
      </c>
      <c r="E25" s="15">
        <f>E$8*'Výsledky CMA'!E3</f>
        <v>0</v>
      </c>
      <c r="F25" s="15">
        <f>F$8*'Výsledky CMA'!F3</f>
        <v>0</v>
      </c>
    </row>
    <row r="26" spans="1:6" s="54" customFormat="1">
      <c r="A26" s="11"/>
      <c r="B26" s="18"/>
      <c r="C26" s="18"/>
      <c r="D26" s="15">
        <f>D$8*'Výsledky CMA'!C3</f>
        <v>0</v>
      </c>
      <c r="E26" s="15">
        <f>E$8*'Výsledky CMA'!D3</f>
        <v>0</v>
      </c>
      <c r="F26" s="15">
        <f>F$8*'Výsledky CMA'!E3</f>
        <v>0</v>
      </c>
    </row>
    <row r="27" spans="1:6" s="54" customFormat="1">
      <c r="A27" s="11"/>
      <c r="B27" s="18"/>
      <c r="C27" s="18"/>
      <c r="D27" s="18"/>
      <c r="E27" s="15">
        <f>E$8*'Výsledky CMA'!C3</f>
        <v>0</v>
      </c>
      <c r="F27" s="15">
        <f>F$8*'Výsledky CMA'!D3</f>
        <v>0</v>
      </c>
    </row>
    <row r="28" spans="1:6" s="54" customFormat="1" ht="17.25" thickBot="1">
      <c r="A28" s="11"/>
      <c r="B28" s="18"/>
      <c r="C28" s="18"/>
      <c r="D28" s="18"/>
      <c r="E28" s="56"/>
      <c r="F28" s="15">
        <f>F$8*'Výsledky CMA'!C3</f>
        <v>0</v>
      </c>
    </row>
    <row r="29" spans="1:6" s="10" customFormat="1">
      <c r="A29" s="8" t="s">
        <v>10</v>
      </c>
    </row>
    <row r="30" spans="1:6" s="54" customFormat="1">
      <c r="A30" s="32" t="s">
        <v>49</v>
      </c>
      <c r="B30" s="15">
        <f>B$13*'Výsledky CMA'!C2</f>
        <v>0</v>
      </c>
      <c r="C30" s="15">
        <f>C$13*'Výsledky CMA'!D2</f>
        <v>0</v>
      </c>
      <c r="D30" s="15">
        <f>D$13*'Výsledky CMA'!E2</f>
        <v>0</v>
      </c>
      <c r="E30" s="15">
        <f>E$13*'Výsledky CMA'!F2</f>
        <v>0</v>
      </c>
      <c r="F30" s="15">
        <f>F$13*'Výsledky CMA'!G2</f>
        <v>0</v>
      </c>
    </row>
    <row r="31" spans="1:6" s="54" customFormat="1">
      <c r="A31" s="11"/>
      <c r="B31" s="15"/>
      <c r="C31" s="15">
        <f>C$13*'Výsledky CMA'!C2</f>
        <v>0</v>
      </c>
      <c r="D31" s="15">
        <f>D$13*'Výsledky CMA'!D2</f>
        <v>0</v>
      </c>
      <c r="E31" s="15">
        <f>E$13*'Výsledky CMA'!E2</f>
        <v>0</v>
      </c>
      <c r="F31" s="15">
        <f>F$13*'Výsledky CMA'!F2</f>
        <v>0</v>
      </c>
    </row>
    <row r="32" spans="1:6" s="54" customFormat="1">
      <c r="A32" s="11"/>
      <c r="B32" s="15"/>
      <c r="C32" s="15"/>
      <c r="D32" s="15">
        <f>D$13*'Výsledky CMA'!C2</f>
        <v>0</v>
      </c>
      <c r="E32" s="15">
        <f>E$13*'Výsledky CMA'!D2</f>
        <v>0</v>
      </c>
      <c r="F32" s="15">
        <f>F$13*'Výsledky CMA'!E2</f>
        <v>0</v>
      </c>
    </row>
    <row r="33" spans="1:6" s="54" customFormat="1">
      <c r="A33" s="11"/>
      <c r="B33" s="15"/>
      <c r="C33" s="15"/>
      <c r="D33" s="15"/>
      <c r="E33" s="15">
        <f>E$13*'Výsledky CMA'!C2</f>
        <v>0</v>
      </c>
      <c r="F33" s="15">
        <f>F$13*'Výsledky CMA'!D2</f>
        <v>0</v>
      </c>
    </row>
    <row r="34" spans="1:6" s="54" customFormat="1">
      <c r="A34" s="11"/>
      <c r="B34" s="15"/>
      <c r="C34" s="15"/>
      <c r="D34" s="15"/>
      <c r="E34" s="15"/>
      <c r="F34" s="15">
        <f>F$13*'Výsledky CMA'!C2</f>
        <v>0</v>
      </c>
    </row>
    <row r="35" spans="1:6" s="54" customFormat="1">
      <c r="A35" s="11"/>
    </row>
    <row r="36" spans="1:6" s="54" customFormat="1">
      <c r="A36" s="11"/>
    </row>
    <row r="37" spans="1:6" s="54" customFormat="1">
      <c r="A37" s="32" t="s">
        <v>48</v>
      </c>
      <c r="B37" s="15">
        <f>B$14*'Výsledky CMA'!C3</f>
        <v>20754536.6875</v>
      </c>
      <c r="C37" s="15">
        <f>C$14*'Výsledky CMA'!D3</f>
        <v>0</v>
      </c>
      <c r="D37" s="15">
        <f>D$14*'Výsledky CMA'!E3</f>
        <v>0</v>
      </c>
      <c r="E37" s="15">
        <f>E$14*'Výsledky CMA'!F3</f>
        <v>0</v>
      </c>
      <c r="F37" s="15">
        <f>F$14*'Výsledky CMA'!G3</f>
        <v>0</v>
      </c>
    </row>
    <row r="38" spans="1:6" s="54" customFormat="1">
      <c r="A38" s="11"/>
      <c r="B38" s="15"/>
      <c r="C38" s="15">
        <f>$C$14*'Výsledky CMA'!H3</f>
        <v>20754536.6875</v>
      </c>
      <c r="D38" s="16">
        <f>$C$14*'Výsledky CMA'!D2</f>
        <v>0</v>
      </c>
      <c r="E38" s="16">
        <f>$C$14*'Výsledky CMA'!E2</f>
        <v>0</v>
      </c>
      <c r="F38" s="16">
        <f>$C$14*'Výsledky CMA'!F2</f>
        <v>0</v>
      </c>
    </row>
    <row r="39" spans="1:6" s="54" customFormat="1">
      <c r="A39" s="11"/>
      <c r="B39" s="15"/>
      <c r="C39" s="15"/>
      <c r="D39" s="15">
        <f>$D$14*'Výsledky CMA'!H3</f>
        <v>20754536.6875</v>
      </c>
      <c r="E39" s="16">
        <f>$D$14*'Výsledky CMA'!D2</f>
        <v>0</v>
      </c>
      <c r="F39" s="16">
        <f>$D$14*'Výsledky CMA'!E2</f>
        <v>0</v>
      </c>
    </row>
    <row r="40" spans="1:6" s="54" customFormat="1">
      <c r="A40" s="11"/>
      <c r="B40" s="17"/>
      <c r="C40" s="17"/>
      <c r="D40" s="17"/>
      <c r="E40" s="17">
        <f>$E$14*'Výsledky CMA'!H3</f>
        <v>20754536.6875</v>
      </c>
      <c r="F40" s="18">
        <f>$D$14*'Výsledky CMA'!E3</f>
        <v>0</v>
      </c>
    </row>
    <row r="41" spans="1:6" s="13" customFormat="1" ht="17.25" thickBot="1">
      <c r="A41" s="19"/>
      <c r="B41" s="21"/>
      <c r="C41" s="21"/>
      <c r="D41" s="21"/>
      <c r="E41" s="21"/>
      <c r="F41" s="21">
        <f>$F$14*'Výsledky CMA'!H3</f>
        <v>20754536.6875</v>
      </c>
    </row>
    <row r="42" spans="1:6" ht="17.25" thickBot="1">
      <c r="A42" s="11"/>
      <c r="B42" s="17"/>
      <c r="C42" s="17"/>
      <c r="D42" s="17"/>
    </row>
    <row r="43" spans="1:6" s="24" customFormat="1">
      <c r="A43" s="22" t="s">
        <v>8</v>
      </c>
      <c r="B43" s="23">
        <f>SUM(B18:B28)</f>
        <v>21415741.5</v>
      </c>
      <c r="C43" s="23">
        <f>SUM(C18:C28)</f>
        <v>21415741.5</v>
      </c>
      <c r="D43" s="23">
        <f>SUM(D18:D28)</f>
        <v>21415741.5</v>
      </c>
      <c r="E43" s="23">
        <f>SUM(E18:E28)</f>
        <v>21415741.5</v>
      </c>
      <c r="F43" s="23">
        <f>SUM(F18:F28)</f>
        <v>21415741.5</v>
      </c>
    </row>
    <row r="44" spans="1:6" s="27" customFormat="1">
      <c r="A44" s="25" t="s">
        <v>10</v>
      </c>
      <c r="B44" s="26">
        <f>SUM(B30:B42)</f>
        <v>20754536.6875</v>
      </c>
      <c r="C44" s="26">
        <f>SUM(C30:C42)</f>
        <v>20754536.6875</v>
      </c>
      <c r="D44" s="26">
        <f>SUM(D30:D42)</f>
        <v>20754536.6875</v>
      </c>
      <c r="E44" s="26">
        <f>SUM(E30:E42)</f>
        <v>20754536.6875</v>
      </c>
      <c r="F44" s="26">
        <f>SUM(F30:F42)</f>
        <v>20754536.6875</v>
      </c>
    </row>
    <row r="45" spans="1:6" s="30" customFormat="1" ht="17.25" thickBot="1">
      <c r="A45" s="28" t="s">
        <v>11</v>
      </c>
      <c r="B45" s="29">
        <f>B44-B43</f>
        <v>-661204.8125</v>
      </c>
      <c r="C45" s="29">
        <f t="shared" ref="C45:F45" si="3">C44-C43</f>
        <v>-661204.8125</v>
      </c>
      <c r="D45" s="29">
        <f t="shared" si="3"/>
        <v>-661204.8125</v>
      </c>
      <c r="E45" s="29">
        <f t="shared" si="3"/>
        <v>-661204.8125</v>
      </c>
      <c r="F45" s="29">
        <f t="shared" si="3"/>
        <v>-661204.8125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01E50-AD36-5248-96D1-55F32D740E83}">
  <dimension ref="A1:F45"/>
  <sheetViews>
    <sheetView tabSelected="1" topLeftCell="A16" workbookViewId="0">
      <selection activeCell="J14" sqref="J14"/>
    </sheetView>
  </sheetViews>
  <sheetFormatPr defaultColWidth="8.875" defaultRowHeight="16.5"/>
  <cols>
    <col min="1" max="1" width="55" style="1" customWidth="1"/>
    <col min="2" max="2" width="21.875" style="2" customWidth="1"/>
    <col min="3" max="3" width="24.375" style="2" customWidth="1"/>
    <col min="4" max="4" width="20.625" style="2" customWidth="1"/>
    <col min="5" max="5" width="21.625" style="2" customWidth="1"/>
    <col min="6" max="6" width="24.5" style="2" customWidth="1"/>
    <col min="7" max="16384" width="8.875" style="2"/>
  </cols>
  <sheetData>
    <row r="1" spans="1:6" s="4" customFormat="1">
      <c r="A1" s="5" t="s">
        <v>15</v>
      </c>
      <c r="B1" s="4">
        <v>2027</v>
      </c>
      <c r="C1" s="4">
        <v>2028</v>
      </c>
      <c r="D1" s="4">
        <v>2029</v>
      </c>
      <c r="E1" s="4">
        <v>2030</v>
      </c>
      <c r="F1" s="4">
        <v>2031</v>
      </c>
    </row>
    <row r="3" spans="1:6" s="7" customFormat="1">
      <c r="A3" s="6" t="s">
        <v>12</v>
      </c>
    </row>
    <row r="4" spans="1:6">
      <c r="A4" s="1" t="s">
        <v>18</v>
      </c>
      <c r="B4" s="31">
        <v>50</v>
      </c>
      <c r="C4" s="31">
        <v>50</v>
      </c>
      <c r="D4" s="31">
        <v>50</v>
      </c>
      <c r="E4" s="31">
        <v>50</v>
      </c>
      <c r="F4" s="31">
        <v>50</v>
      </c>
    </row>
    <row r="5" spans="1:6" ht="17.25" thickBot="1">
      <c r="B5" s="31"/>
      <c r="C5" s="31"/>
      <c r="D5" s="31"/>
      <c r="E5" s="31"/>
      <c r="F5" s="31"/>
    </row>
    <row r="6" spans="1:6" s="10" customFormat="1">
      <c r="A6" s="8" t="s">
        <v>8</v>
      </c>
      <c r="B6" s="9"/>
      <c r="C6" s="9"/>
      <c r="D6" s="9"/>
      <c r="E6" s="9"/>
      <c r="F6" s="9"/>
    </row>
    <row r="7" spans="1:6" s="54" customFormat="1">
      <c r="A7" s="32" t="s">
        <v>49</v>
      </c>
      <c r="B7" s="60">
        <f>B4</f>
        <v>50</v>
      </c>
      <c r="C7" s="60">
        <f t="shared" ref="C7:F7" si="0">C4</f>
        <v>50</v>
      </c>
      <c r="D7" s="60">
        <f t="shared" si="0"/>
        <v>50</v>
      </c>
      <c r="E7" s="60">
        <f t="shared" si="0"/>
        <v>50</v>
      </c>
      <c r="F7" s="60">
        <f t="shared" si="0"/>
        <v>50</v>
      </c>
    </row>
    <row r="8" spans="1:6" s="13" customFormat="1" ht="17.25" thickBot="1">
      <c r="A8" s="33" t="s">
        <v>48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</row>
    <row r="10" spans="1:6">
      <c r="A10" s="1" t="s">
        <v>9</v>
      </c>
      <c r="B10" s="3">
        <v>1</v>
      </c>
      <c r="C10" s="3">
        <v>1</v>
      </c>
      <c r="D10" s="3">
        <v>1</v>
      </c>
      <c r="E10" s="3">
        <v>1</v>
      </c>
      <c r="F10" s="3">
        <v>1</v>
      </c>
    </row>
    <row r="11" spans="1:6" ht="17.25" thickBot="1"/>
    <row r="12" spans="1:6" s="10" customFormat="1">
      <c r="A12" s="8" t="s">
        <v>10</v>
      </c>
    </row>
    <row r="13" spans="1:6" s="54" customFormat="1">
      <c r="A13" s="32" t="s">
        <v>49</v>
      </c>
      <c r="B13" s="61">
        <f>B7-B14</f>
        <v>0</v>
      </c>
      <c r="C13" s="61">
        <f t="shared" ref="C13:F13" si="1">C7-C14</f>
        <v>0</v>
      </c>
      <c r="D13" s="61">
        <f t="shared" si="1"/>
        <v>0</v>
      </c>
      <c r="E13" s="61">
        <f t="shared" si="1"/>
        <v>0</v>
      </c>
      <c r="F13" s="61">
        <f t="shared" si="1"/>
        <v>0</v>
      </c>
    </row>
    <row r="14" spans="1:6" s="13" customFormat="1" ht="17.25" thickBot="1">
      <c r="A14" s="33" t="s">
        <v>48</v>
      </c>
      <c r="B14" s="12">
        <f>B7*B10</f>
        <v>50</v>
      </c>
      <c r="C14" s="12">
        <f t="shared" ref="C14:F14" si="2">C7*C10</f>
        <v>50</v>
      </c>
      <c r="D14" s="12">
        <f t="shared" si="2"/>
        <v>50</v>
      </c>
      <c r="E14" s="12">
        <f t="shared" si="2"/>
        <v>50</v>
      </c>
      <c r="F14" s="12">
        <f t="shared" si="2"/>
        <v>50</v>
      </c>
    </row>
    <row r="16" spans="1:6" s="14" customFormat="1" ht="17.25" thickBot="1">
      <c r="A16" s="6" t="s">
        <v>2</v>
      </c>
    </row>
    <row r="17" spans="1:6" s="10" customFormat="1">
      <c r="A17" s="8" t="s">
        <v>8</v>
      </c>
    </row>
    <row r="18" spans="1:6" s="54" customFormat="1">
      <c r="A18" s="32" t="s">
        <v>49</v>
      </c>
      <c r="B18" s="15">
        <f>B$7*'Výsledky CMA'!C2</f>
        <v>42831483</v>
      </c>
      <c r="C18" s="15">
        <f>C$7*'Výsledky CMA'!D2</f>
        <v>0</v>
      </c>
      <c r="D18" s="15">
        <f>D$7*'Výsledky CMA'!E2</f>
        <v>0</v>
      </c>
      <c r="E18" s="15">
        <f>E$7*'Výsledky CMA'!F2</f>
        <v>0</v>
      </c>
      <c r="F18" s="15">
        <f>F$7*'Výsledky CMA'!G2</f>
        <v>0</v>
      </c>
    </row>
    <row r="19" spans="1:6" s="54" customFormat="1">
      <c r="A19" s="11"/>
      <c r="C19" s="15">
        <f>C$7*'Výsledky CMA'!C$2</f>
        <v>42831483</v>
      </c>
      <c r="D19" s="15">
        <f>D$7*'Výsledky CMA'!D$2</f>
        <v>0</v>
      </c>
      <c r="E19" s="15">
        <f>E$7*'Výsledky CMA'!E$2</f>
        <v>0</v>
      </c>
      <c r="F19" s="15">
        <f>F$7*'Výsledky CMA'!F$2</f>
        <v>0</v>
      </c>
    </row>
    <row r="20" spans="1:6" s="54" customFormat="1">
      <c r="A20" s="11"/>
      <c r="D20" s="15">
        <f>D$7*'Výsledky CMA'!C$2</f>
        <v>42831483</v>
      </c>
      <c r="E20" s="15">
        <f>E$7*'Výsledky CMA'!D$2</f>
        <v>0</v>
      </c>
      <c r="F20" s="15">
        <f>F$7*'Výsledky CMA'!E$2</f>
        <v>0</v>
      </c>
    </row>
    <row r="21" spans="1:6" s="54" customFormat="1">
      <c r="A21" s="11"/>
      <c r="E21" s="17">
        <f>$E$7*'Výsledky CMA'!C2</f>
        <v>42831483</v>
      </c>
      <c r="F21" s="17">
        <f>F$7*'Výsledky CMA'!D2</f>
        <v>0</v>
      </c>
    </row>
    <row r="22" spans="1:6" s="54" customFormat="1">
      <c r="A22" s="11"/>
      <c r="F22" s="17">
        <f>$F$7*'Výsledky CMA'!H2</f>
        <v>42831483</v>
      </c>
    </row>
    <row r="23" spans="1:6" s="54" customFormat="1">
      <c r="A23" s="11"/>
      <c r="F23" s="17"/>
    </row>
    <row r="24" spans="1:6" s="54" customFormat="1">
      <c r="A24" s="32" t="s">
        <v>48</v>
      </c>
      <c r="B24" s="15">
        <f>B$8*'Výsledky CMA'!C3</f>
        <v>0</v>
      </c>
      <c r="C24" s="15">
        <f>C$8*'Výsledky CMA'!D3</f>
        <v>0</v>
      </c>
      <c r="D24" s="15">
        <f>D$8*'Výsledky CMA'!E3</f>
        <v>0</v>
      </c>
      <c r="E24" s="15">
        <f>E$8*'Výsledky CMA'!F3</f>
        <v>0</v>
      </c>
      <c r="F24" s="15">
        <f>F$8*'Výsledky CMA'!G3</f>
        <v>0</v>
      </c>
    </row>
    <row r="25" spans="1:6" s="54" customFormat="1">
      <c r="A25" s="11"/>
      <c r="B25" s="18"/>
      <c r="C25" s="15">
        <f>C$8*'Výsledky CMA'!C3</f>
        <v>0</v>
      </c>
      <c r="D25" s="15">
        <f>D$8*'Výsledky CMA'!D3</f>
        <v>0</v>
      </c>
      <c r="E25" s="15">
        <f>E$8*'Výsledky CMA'!E3</f>
        <v>0</v>
      </c>
      <c r="F25" s="15">
        <f>F$8*'Výsledky CMA'!F3</f>
        <v>0</v>
      </c>
    </row>
    <row r="26" spans="1:6" s="54" customFormat="1">
      <c r="A26" s="11"/>
      <c r="B26" s="18"/>
      <c r="C26" s="18"/>
      <c r="D26" s="15">
        <f>D$8*'Výsledky CMA'!C3</f>
        <v>0</v>
      </c>
      <c r="E26" s="15">
        <f>E$8*'Výsledky CMA'!D3</f>
        <v>0</v>
      </c>
      <c r="F26" s="15">
        <f>F$8*'Výsledky CMA'!E3</f>
        <v>0</v>
      </c>
    </row>
    <row r="27" spans="1:6" s="54" customFormat="1">
      <c r="A27" s="11"/>
      <c r="B27" s="18"/>
      <c r="C27" s="18"/>
      <c r="D27" s="18"/>
      <c r="E27" s="15">
        <f>E$8*'Výsledky CMA'!C3</f>
        <v>0</v>
      </c>
      <c r="F27" s="15">
        <f>F$8*'Výsledky CMA'!D3</f>
        <v>0</v>
      </c>
    </row>
    <row r="28" spans="1:6" s="54" customFormat="1" ht="17.25" thickBot="1">
      <c r="A28" s="11"/>
      <c r="B28" s="18"/>
      <c r="C28" s="18"/>
      <c r="D28" s="18"/>
      <c r="E28" s="56"/>
      <c r="F28" s="15">
        <f>F$8*'Výsledky CMA'!C3</f>
        <v>0</v>
      </c>
    </row>
    <row r="29" spans="1:6" s="10" customFormat="1">
      <c r="A29" s="8" t="s">
        <v>10</v>
      </c>
    </row>
    <row r="30" spans="1:6" s="54" customFormat="1">
      <c r="A30" s="32" t="s">
        <v>49</v>
      </c>
      <c r="B30" s="15">
        <f>B$13*'Výsledky CMA'!C2</f>
        <v>0</v>
      </c>
      <c r="C30" s="15">
        <f>C$13*'Výsledky CMA'!D2</f>
        <v>0</v>
      </c>
      <c r="D30" s="15">
        <f>D$13*'Výsledky CMA'!E2</f>
        <v>0</v>
      </c>
      <c r="E30" s="15">
        <f>E$13*'Výsledky CMA'!F2</f>
        <v>0</v>
      </c>
      <c r="F30" s="15">
        <f>F$13*'Výsledky CMA'!G2</f>
        <v>0</v>
      </c>
    </row>
    <row r="31" spans="1:6" s="54" customFormat="1">
      <c r="A31" s="11"/>
      <c r="B31" s="15"/>
      <c r="C31" s="15">
        <f>C$13*'Výsledky CMA'!C2</f>
        <v>0</v>
      </c>
      <c r="D31" s="15">
        <f>D$13*'Výsledky CMA'!D2</f>
        <v>0</v>
      </c>
      <c r="E31" s="15">
        <f>E$13*'Výsledky CMA'!E2</f>
        <v>0</v>
      </c>
      <c r="F31" s="15">
        <f>F$13*'Výsledky CMA'!F2</f>
        <v>0</v>
      </c>
    </row>
    <row r="32" spans="1:6" s="54" customFormat="1">
      <c r="A32" s="11"/>
      <c r="B32" s="15"/>
      <c r="C32" s="15"/>
      <c r="D32" s="15">
        <f>D$13*'Výsledky CMA'!C2</f>
        <v>0</v>
      </c>
      <c r="E32" s="15">
        <f>E$13*'Výsledky CMA'!D2</f>
        <v>0</v>
      </c>
      <c r="F32" s="15">
        <f>F$13*'Výsledky CMA'!E2</f>
        <v>0</v>
      </c>
    </row>
    <row r="33" spans="1:6" s="54" customFormat="1">
      <c r="A33" s="11"/>
      <c r="B33" s="15"/>
      <c r="C33" s="15"/>
      <c r="D33" s="15"/>
      <c r="E33" s="15">
        <f>E$13*'Výsledky CMA'!C2</f>
        <v>0</v>
      </c>
      <c r="F33" s="15">
        <f>F$13*'Výsledky CMA'!D2</f>
        <v>0</v>
      </c>
    </row>
    <row r="34" spans="1:6" s="54" customFormat="1">
      <c r="A34" s="11"/>
      <c r="B34" s="15"/>
      <c r="C34" s="15"/>
      <c r="D34" s="15"/>
      <c r="E34" s="15"/>
      <c r="F34" s="15">
        <f>F$13*'Výsledky CMA'!C2</f>
        <v>0</v>
      </c>
    </row>
    <row r="35" spans="1:6" s="54" customFormat="1">
      <c r="A35" s="11"/>
    </row>
    <row r="36" spans="1:6" s="54" customFormat="1">
      <c r="A36" s="11"/>
    </row>
    <row r="37" spans="1:6" s="54" customFormat="1">
      <c r="A37" s="32" t="s">
        <v>48</v>
      </c>
      <c r="B37" s="15">
        <f>B$14*'Výsledky CMA'!C3</f>
        <v>41509073.375</v>
      </c>
      <c r="C37" s="15">
        <f>C$14*'Výsledky CMA'!D3</f>
        <v>0</v>
      </c>
      <c r="D37" s="15">
        <f>D$14*'Výsledky CMA'!E3</f>
        <v>0</v>
      </c>
      <c r="E37" s="15">
        <f>E$14*'Výsledky CMA'!F3</f>
        <v>0</v>
      </c>
      <c r="F37" s="15">
        <f>F$14*'Výsledky CMA'!G3</f>
        <v>0</v>
      </c>
    </row>
    <row r="38" spans="1:6" s="54" customFormat="1">
      <c r="A38" s="11"/>
      <c r="B38" s="15"/>
      <c r="C38" s="15">
        <f>$C$14*'Výsledky CMA'!H3</f>
        <v>41509073.375</v>
      </c>
      <c r="D38" s="16">
        <f>$C$14*'Výsledky CMA'!D2</f>
        <v>0</v>
      </c>
      <c r="E38" s="16">
        <f>$C$14*'Výsledky CMA'!E2</f>
        <v>0</v>
      </c>
      <c r="F38" s="16">
        <f>$C$14*'Výsledky CMA'!F2</f>
        <v>0</v>
      </c>
    </row>
    <row r="39" spans="1:6" s="54" customFormat="1">
      <c r="A39" s="11"/>
      <c r="B39" s="15"/>
      <c r="C39" s="15"/>
      <c r="D39" s="15">
        <f>$D$14*'Výsledky CMA'!H3</f>
        <v>41509073.375</v>
      </c>
      <c r="E39" s="16">
        <f>$D$14*'Výsledky CMA'!D2</f>
        <v>0</v>
      </c>
      <c r="F39" s="16">
        <f>$D$14*'Výsledky CMA'!E2</f>
        <v>0</v>
      </c>
    </row>
    <row r="40" spans="1:6" s="54" customFormat="1">
      <c r="A40" s="11"/>
      <c r="B40" s="17"/>
      <c r="C40" s="17"/>
      <c r="D40" s="17"/>
      <c r="E40" s="17">
        <f>$E$14*'Výsledky CMA'!H3</f>
        <v>41509073.375</v>
      </c>
      <c r="F40" s="18">
        <f>$D$14*'Výsledky CMA'!E3</f>
        <v>0</v>
      </c>
    </row>
    <row r="41" spans="1:6" s="13" customFormat="1" ht="17.25" thickBot="1">
      <c r="A41" s="19"/>
      <c r="B41" s="21"/>
      <c r="C41" s="21"/>
      <c r="D41" s="21"/>
      <c r="E41" s="21"/>
      <c r="F41" s="21">
        <f>$F$14*'Výsledky CMA'!H3</f>
        <v>41509073.375</v>
      </c>
    </row>
    <row r="42" spans="1:6" ht="17.25" thickBot="1">
      <c r="A42" s="11"/>
      <c r="B42" s="17"/>
      <c r="C42" s="17"/>
      <c r="D42" s="17"/>
    </row>
    <row r="43" spans="1:6" s="24" customFormat="1">
      <c r="A43" s="22" t="s">
        <v>8</v>
      </c>
      <c r="B43" s="23">
        <f>SUM(B18:B28)</f>
        <v>42831483</v>
      </c>
      <c r="C43" s="23">
        <f>SUM(C18:C28)</f>
        <v>42831483</v>
      </c>
      <c r="D43" s="23">
        <f>SUM(D18:D28)</f>
        <v>42831483</v>
      </c>
      <c r="E43" s="23">
        <f>SUM(E18:E28)</f>
        <v>42831483</v>
      </c>
      <c r="F43" s="23">
        <f>SUM(F18:F28)</f>
        <v>42831483</v>
      </c>
    </row>
    <row r="44" spans="1:6" s="27" customFormat="1">
      <c r="A44" s="25" t="s">
        <v>10</v>
      </c>
      <c r="B44" s="26">
        <f>SUM(B30:B42)</f>
        <v>41509073.375</v>
      </c>
      <c r="C44" s="26">
        <f>SUM(C30:C42)</f>
        <v>41509073.375</v>
      </c>
      <c r="D44" s="26">
        <f>SUM(D30:D42)</f>
        <v>41509073.375</v>
      </c>
      <c r="E44" s="26">
        <f>SUM(E30:E42)</f>
        <v>41509073.375</v>
      </c>
      <c r="F44" s="26">
        <f>SUM(F30:F42)</f>
        <v>41509073.375</v>
      </c>
    </row>
    <row r="45" spans="1:6" s="30" customFormat="1" ht="17.25" thickBot="1">
      <c r="A45" s="28" t="s">
        <v>11</v>
      </c>
      <c r="B45" s="29">
        <f>B44-B43</f>
        <v>-1322409.625</v>
      </c>
      <c r="C45" s="29">
        <f t="shared" ref="C45:F45" si="3">C44-C43</f>
        <v>-1322409.625</v>
      </c>
      <c r="D45" s="29">
        <f t="shared" si="3"/>
        <v>-1322409.625</v>
      </c>
      <c r="E45" s="29">
        <f t="shared" si="3"/>
        <v>-1322409.625</v>
      </c>
      <c r="F45" s="29">
        <f t="shared" si="3"/>
        <v>-1322409.625</v>
      </c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0BE-C9D0-084E-AD7F-42E8B15D78A5}">
  <dimension ref="A1:F45"/>
  <sheetViews>
    <sheetView topLeftCell="A11" workbookViewId="0">
      <selection activeCell="D26" sqref="D26"/>
    </sheetView>
  </sheetViews>
  <sheetFormatPr defaultColWidth="8.875" defaultRowHeight="16.5"/>
  <cols>
    <col min="1" max="1" width="55" style="1" customWidth="1"/>
    <col min="2" max="2" width="21.875" style="2" customWidth="1"/>
    <col min="3" max="3" width="24.375" style="2" customWidth="1"/>
    <col min="4" max="4" width="20.625" style="2" customWidth="1"/>
    <col min="5" max="5" width="21.625" style="2" customWidth="1"/>
    <col min="6" max="6" width="24.5" style="2" customWidth="1"/>
    <col min="7" max="16384" width="8.875" style="2"/>
  </cols>
  <sheetData>
    <row r="1" spans="1:6" s="4" customFormat="1">
      <c r="A1" s="5" t="s">
        <v>15</v>
      </c>
      <c r="B1" s="4">
        <v>2027</v>
      </c>
      <c r="C1" s="4">
        <v>2028</v>
      </c>
      <c r="D1" s="4">
        <v>2029</v>
      </c>
      <c r="E1" s="4">
        <v>2030</v>
      </c>
      <c r="F1" s="4">
        <v>2031</v>
      </c>
    </row>
    <row r="3" spans="1:6" s="7" customFormat="1">
      <c r="A3" s="6" t="s">
        <v>12</v>
      </c>
    </row>
    <row r="4" spans="1:6">
      <c r="A4" s="1" t="s">
        <v>18</v>
      </c>
      <c r="B4" s="31">
        <v>13</v>
      </c>
      <c r="C4" s="31">
        <v>13</v>
      </c>
      <c r="D4" s="31">
        <v>13</v>
      </c>
      <c r="E4" s="31">
        <v>13</v>
      </c>
      <c r="F4" s="31">
        <v>13</v>
      </c>
    </row>
    <row r="5" spans="1:6" ht="17.25" thickBot="1">
      <c r="B5" s="31"/>
      <c r="C5" s="31"/>
      <c r="D5" s="31"/>
      <c r="E5" s="31"/>
      <c r="F5" s="31"/>
    </row>
    <row r="6" spans="1:6" s="10" customFormat="1">
      <c r="A6" s="8" t="s">
        <v>8</v>
      </c>
      <c r="B6" s="9"/>
      <c r="C6" s="9"/>
      <c r="D6" s="9"/>
      <c r="E6" s="9"/>
      <c r="F6" s="9"/>
    </row>
    <row r="7" spans="1:6" s="54" customFormat="1">
      <c r="A7" s="32" t="s">
        <v>49</v>
      </c>
      <c r="B7" s="60">
        <f>B4</f>
        <v>13</v>
      </c>
      <c r="C7" s="60">
        <f t="shared" ref="C7:F7" si="0">C4</f>
        <v>13</v>
      </c>
      <c r="D7" s="60">
        <f t="shared" si="0"/>
        <v>13</v>
      </c>
      <c r="E7" s="60">
        <f t="shared" si="0"/>
        <v>13</v>
      </c>
      <c r="F7" s="60">
        <f t="shared" si="0"/>
        <v>13</v>
      </c>
    </row>
    <row r="8" spans="1:6" s="13" customFormat="1" ht="17.25" thickBot="1">
      <c r="A8" s="33" t="s">
        <v>48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</row>
    <row r="10" spans="1:6">
      <c r="A10" s="1" t="s">
        <v>9</v>
      </c>
      <c r="B10" s="3">
        <v>1</v>
      </c>
      <c r="C10" s="3">
        <v>1</v>
      </c>
      <c r="D10" s="3">
        <v>1</v>
      </c>
      <c r="E10" s="3">
        <v>1</v>
      </c>
      <c r="F10" s="3">
        <v>1</v>
      </c>
    </row>
    <row r="11" spans="1:6" ht="17.25" thickBot="1"/>
    <row r="12" spans="1:6" s="10" customFormat="1">
      <c r="A12" s="8" t="s">
        <v>10</v>
      </c>
    </row>
    <row r="13" spans="1:6" s="54" customFormat="1">
      <c r="A13" s="32" t="s">
        <v>49</v>
      </c>
      <c r="B13" s="61">
        <f>B7-B14</f>
        <v>0</v>
      </c>
      <c r="C13" s="61">
        <f t="shared" ref="C13:F13" si="1">C7-C14</f>
        <v>0</v>
      </c>
      <c r="D13" s="61">
        <f t="shared" si="1"/>
        <v>0</v>
      </c>
      <c r="E13" s="61">
        <f t="shared" si="1"/>
        <v>0</v>
      </c>
      <c r="F13" s="61">
        <f t="shared" si="1"/>
        <v>0</v>
      </c>
    </row>
    <row r="14" spans="1:6" s="13" customFormat="1" ht="17.25" thickBot="1">
      <c r="A14" s="33" t="s">
        <v>48</v>
      </c>
      <c r="B14" s="12">
        <f>B7*B10</f>
        <v>13</v>
      </c>
      <c r="C14" s="12">
        <f t="shared" ref="C14:F14" si="2">C7*C10</f>
        <v>13</v>
      </c>
      <c r="D14" s="12">
        <f t="shared" si="2"/>
        <v>13</v>
      </c>
      <c r="E14" s="12">
        <f t="shared" si="2"/>
        <v>13</v>
      </c>
      <c r="F14" s="12">
        <f t="shared" si="2"/>
        <v>13</v>
      </c>
    </row>
    <row r="16" spans="1:6" s="14" customFormat="1" ht="17.25" thickBot="1">
      <c r="A16" s="6" t="s">
        <v>2</v>
      </c>
    </row>
    <row r="17" spans="1:6" s="10" customFormat="1">
      <c r="A17" s="8" t="s">
        <v>8</v>
      </c>
    </row>
    <row r="18" spans="1:6" s="54" customFormat="1">
      <c r="A18" s="32" t="s">
        <v>49</v>
      </c>
      <c r="B18" s="15">
        <f>B$7*'Výsledky CMA'!C2</f>
        <v>11136185.58</v>
      </c>
      <c r="C18" s="15">
        <f>C$7*'Výsledky CMA'!D2</f>
        <v>0</v>
      </c>
      <c r="D18" s="15">
        <f>D$7*'Výsledky CMA'!E2</f>
        <v>0</v>
      </c>
      <c r="E18" s="15">
        <f>E$7*'Výsledky CMA'!F2</f>
        <v>0</v>
      </c>
      <c r="F18" s="15">
        <f>F$7*'Výsledky CMA'!G2</f>
        <v>0</v>
      </c>
    </row>
    <row r="19" spans="1:6" s="54" customFormat="1">
      <c r="A19" s="11"/>
      <c r="C19" s="15">
        <f>C$7*'Výsledky CMA'!C$2</f>
        <v>11136185.58</v>
      </c>
      <c r="D19" s="15">
        <f>D$7*'Výsledky CMA'!D$2</f>
        <v>0</v>
      </c>
      <c r="E19" s="15">
        <f>E$7*'Výsledky CMA'!E$2</f>
        <v>0</v>
      </c>
      <c r="F19" s="15">
        <f>F$7*'Výsledky CMA'!F$2</f>
        <v>0</v>
      </c>
    </row>
    <row r="20" spans="1:6" s="54" customFormat="1">
      <c r="A20" s="11"/>
      <c r="D20" s="15">
        <f>D$7*'Výsledky CMA'!C$2</f>
        <v>11136185.58</v>
      </c>
      <c r="E20" s="15">
        <f>E$7*'Výsledky CMA'!D$2</f>
        <v>0</v>
      </c>
      <c r="F20" s="15">
        <f>F$7*'Výsledky CMA'!E$2</f>
        <v>0</v>
      </c>
    </row>
    <row r="21" spans="1:6" s="54" customFormat="1">
      <c r="A21" s="11"/>
      <c r="E21" s="17">
        <f>$E$7*'Výsledky CMA'!C2</f>
        <v>11136185.58</v>
      </c>
      <c r="F21" s="17">
        <f>F$7*'Výsledky CMA'!D2</f>
        <v>0</v>
      </c>
    </row>
    <row r="22" spans="1:6" s="54" customFormat="1">
      <c r="A22" s="11"/>
      <c r="F22" s="17">
        <f>$F$7*'Výsledky CMA'!H2</f>
        <v>11136185.58</v>
      </c>
    </row>
    <row r="23" spans="1:6" s="54" customFormat="1">
      <c r="A23" s="11"/>
      <c r="F23" s="17"/>
    </row>
    <row r="24" spans="1:6" s="54" customFormat="1">
      <c r="A24" s="32" t="s">
        <v>48</v>
      </c>
      <c r="B24" s="15">
        <f>B$8*'Výsledky CMA'!C3</f>
        <v>0</v>
      </c>
      <c r="C24" s="15">
        <f>C$8*'Výsledky CMA'!D3</f>
        <v>0</v>
      </c>
      <c r="D24" s="15">
        <f>D$8*'Výsledky CMA'!E3</f>
        <v>0</v>
      </c>
      <c r="E24" s="15">
        <f>E$8*'Výsledky CMA'!F3</f>
        <v>0</v>
      </c>
      <c r="F24" s="15">
        <f>F$8*'Výsledky CMA'!G3</f>
        <v>0</v>
      </c>
    </row>
    <row r="25" spans="1:6" s="54" customFormat="1">
      <c r="A25" s="11"/>
      <c r="B25" s="18"/>
      <c r="C25" s="15">
        <f>C$8*'Výsledky CMA'!C3</f>
        <v>0</v>
      </c>
      <c r="D25" s="15">
        <f>D$8*'Výsledky CMA'!D3</f>
        <v>0</v>
      </c>
      <c r="E25" s="15">
        <f>E$8*'Výsledky CMA'!E3</f>
        <v>0</v>
      </c>
      <c r="F25" s="15">
        <f>F$8*'Výsledky CMA'!F3</f>
        <v>0</v>
      </c>
    </row>
    <row r="26" spans="1:6" s="54" customFormat="1">
      <c r="A26" s="11"/>
      <c r="B26" s="18"/>
      <c r="C26" s="18"/>
      <c r="D26" s="15">
        <f>D$8*'Výsledky CMA'!C3</f>
        <v>0</v>
      </c>
      <c r="E26" s="15">
        <f>E$8*'Výsledky CMA'!D3</f>
        <v>0</v>
      </c>
      <c r="F26" s="15">
        <f>F$8*'Výsledky CMA'!E3</f>
        <v>0</v>
      </c>
    </row>
    <row r="27" spans="1:6" s="54" customFormat="1">
      <c r="A27" s="11"/>
      <c r="B27" s="18"/>
      <c r="C27" s="18"/>
      <c r="D27" s="18"/>
      <c r="E27" s="15">
        <f>E$8*'Výsledky CMA'!C3</f>
        <v>0</v>
      </c>
      <c r="F27" s="15">
        <f>F$8*'Výsledky CMA'!D3</f>
        <v>0</v>
      </c>
    </row>
    <row r="28" spans="1:6" s="54" customFormat="1" ht="17.25" thickBot="1">
      <c r="A28" s="11"/>
      <c r="B28" s="18"/>
      <c r="C28" s="18"/>
      <c r="D28" s="18"/>
      <c r="E28" s="56"/>
      <c r="F28" s="15">
        <f>F$8*'Výsledky CMA'!C3</f>
        <v>0</v>
      </c>
    </row>
    <row r="29" spans="1:6" s="10" customFormat="1">
      <c r="A29" s="8" t="s">
        <v>10</v>
      </c>
    </row>
    <row r="30" spans="1:6" s="54" customFormat="1">
      <c r="A30" s="32" t="s">
        <v>49</v>
      </c>
      <c r="B30" s="15">
        <f>B$13*'Výsledky CMA'!C2</f>
        <v>0</v>
      </c>
      <c r="C30" s="15">
        <f>C$13*'Výsledky CMA'!D2</f>
        <v>0</v>
      </c>
      <c r="D30" s="15">
        <f>D$13*'Výsledky CMA'!E2</f>
        <v>0</v>
      </c>
      <c r="E30" s="15">
        <f>E$13*'Výsledky CMA'!F2</f>
        <v>0</v>
      </c>
      <c r="F30" s="15">
        <f>F$13*'Výsledky CMA'!G2</f>
        <v>0</v>
      </c>
    </row>
    <row r="31" spans="1:6" s="54" customFormat="1">
      <c r="A31" s="11"/>
      <c r="B31" s="15"/>
      <c r="C31" s="15">
        <f>C$13*'Výsledky CMA'!C2</f>
        <v>0</v>
      </c>
      <c r="D31" s="15">
        <f>D$13*'Výsledky CMA'!D2</f>
        <v>0</v>
      </c>
      <c r="E31" s="15">
        <f>E$13*'Výsledky CMA'!E2</f>
        <v>0</v>
      </c>
      <c r="F31" s="15">
        <f>F$13*'Výsledky CMA'!F2</f>
        <v>0</v>
      </c>
    </row>
    <row r="32" spans="1:6" s="54" customFormat="1">
      <c r="A32" s="11"/>
      <c r="B32" s="15"/>
      <c r="C32" s="15"/>
      <c r="D32" s="15">
        <f>D$13*'Výsledky CMA'!C2</f>
        <v>0</v>
      </c>
      <c r="E32" s="15">
        <f>E$13*'Výsledky CMA'!D2</f>
        <v>0</v>
      </c>
      <c r="F32" s="15">
        <f>F$13*'Výsledky CMA'!E2</f>
        <v>0</v>
      </c>
    </row>
    <row r="33" spans="1:6" s="54" customFormat="1">
      <c r="A33" s="11"/>
      <c r="B33" s="15"/>
      <c r="C33" s="15"/>
      <c r="D33" s="15"/>
      <c r="E33" s="15">
        <f>E$13*'Výsledky CMA'!C2</f>
        <v>0</v>
      </c>
      <c r="F33" s="15">
        <f>F$13*'Výsledky CMA'!D2</f>
        <v>0</v>
      </c>
    </row>
    <row r="34" spans="1:6" s="54" customFormat="1">
      <c r="A34" s="11"/>
      <c r="B34" s="15"/>
      <c r="C34" s="15"/>
      <c r="D34" s="15"/>
      <c r="E34" s="15"/>
      <c r="F34" s="15">
        <f>F$13*'Výsledky CMA'!C2</f>
        <v>0</v>
      </c>
    </row>
    <row r="35" spans="1:6" s="54" customFormat="1">
      <c r="A35" s="11"/>
    </row>
    <row r="36" spans="1:6" s="54" customFormat="1">
      <c r="A36" s="11"/>
    </row>
    <row r="37" spans="1:6" s="54" customFormat="1">
      <c r="A37" s="32" t="s">
        <v>48</v>
      </c>
      <c r="B37" s="15">
        <f>B$14*'Výsledky CMA'!C3</f>
        <v>10792359.077500001</v>
      </c>
      <c r="C37" s="15">
        <f>C$14*'Výsledky CMA'!D3</f>
        <v>0</v>
      </c>
      <c r="D37" s="15">
        <f>D$14*'Výsledky CMA'!E3</f>
        <v>0</v>
      </c>
      <c r="E37" s="15">
        <f>E$14*'Výsledky CMA'!F3</f>
        <v>0</v>
      </c>
      <c r="F37" s="15">
        <f>F$14*'Výsledky CMA'!G3</f>
        <v>0</v>
      </c>
    </row>
    <row r="38" spans="1:6" s="54" customFormat="1">
      <c r="A38" s="11"/>
      <c r="B38" s="15"/>
      <c r="C38" s="15">
        <f>$C$14*'Výsledky CMA'!H3</f>
        <v>10792359.077500001</v>
      </c>
      <c r="D38" s="16">
        <f>$C$14*'Výsledky CMA'!D2</f>
        <v>0</v>
      </c>
      <c r="E38" s="16">
        <f>$C$14*'Výsledky CMA'!E2</f>
        <v>0</v>
      </c>
      <c r="F38" s="16">
        <f>$C$14*'Výsledky CMA'!F2</f>
        <v>0</v>
      </c>
    </row>
    <row r="39" spans="1:6" s="54" customFormat="1">
      <c r="A39" s="11"/>
      <c r="B39" s="15"/>
      <c r="C39" s="15"/>
      <c r="D39" s="15">
        <f>$D$14*'Výsledky CMA'!H3</f>
        <v>10792359.077500001</v>
      </c>
      <c r="E39" s="16">
        <f>$D$14*'Výsledky CMA'!D2</f>
        <v>0</v>
      </c>
      <c r="F39" s="16">
        <f>$D$14*'Výsledky CMA'!E2</f>
        <v>0</v>
      </c>
    </row>
    <row r="40" spans="1:6" s="54" customFormat="1">
      <c r="A40" s="11"/>
      <c r="B40" s="17"/>
      <c r="C40" s="17"/>
      <c r="D40" s="17"/>
      <c r="E40" s="17">
        <f>$E$14*'Výsledky CMA'!H3</f>
        <v>10792359.077500001</v>
      </c>
      <c r="F40" s="18">
        <f>$D$14*'Výsledky CMA'!E3</f>
        <v>0</v>
      </c>
    </row>
    <row r="41" spans="1:6" s="13" customFormat="1" ht="17.25" thickBot="1">
      <c r="A41" s="19"/>
      <c r="B41" s="21"/>
      <c r="C41" s="21"/>
      <c r="D41" s="21"/>
      <c r="E41" s="21"/>
      <c r="F41" s="21">
        <f>$F$14*'Výsledky CMA'!H3</f>
        <v>10792359.077500001</v>
      </c>
    </row>
    <row r="42" spans="1:6" ht="17.25" thickBot="1">
      <c r="A42" s="11"/>
      <c r="B42" s="17"/>
      <c r="C42" s="17"/>
      <c r="D42" s="17"/>
    </row>
    <row r="43" spans="1:6" s="24" customFormat="1">
      <c r="A43" s="22" t="s">
        <v>8</v>
      </c>
      <c r="B43" s="23">
        <f>SUM(B18:B28)</f>
        <v>11136185.58</v>
      </c>
      <c r="C43" s="23">
        <f>SUM(C18:C28)</f>
        <v>11136185.58</v>
      </c>
      <c r="D43" s="23">
        <f>SUM(D18:D28)</f>
        <v>11136185.58</v>
      </c>
      <c r="E43" s="23">
        <f>SUM(E18:E28)</f>
        <v>11136185.58</v>
      </c>
      <c r="F43" s="23">
        <f>SUM(F18:F28)</f>
        <v>11136185.58</v>
      </c>
    </row>
    <row r="44" spans="1:6" s="27" customFormat="1">
      <c r="A44" s="25" t="s">
        <v>10</v>
      </c>
      <c r="B44" s="26">
        <f>SUM(B30:B42)</f>
        <v>10792359.077500001</v>
      </c>
      <c r="C44" s="26">
        <f>SUM(C30:C42)</f>
        <v>10792359.077500001</v>
      </c>
      <c r="D44" s="26">
        <f>SUM(D30:D42)</f>
        <v>10792359.077500001</v>
      </c>
      <c r="E44" s="26">
        <f>SUM(E30:E42)</f>
        <v>10792359.077500001</v>
      </c>
      <c r="F44" s="26">
        <f>SUM(F30:F42)</f>
        <v>10792359.077500001</v>
      </c>
    </row>
    <row r="45" spans="1:6" s="30" customFormat="1" ht="17.25" thickBot="1">
      <c r="A45" s="28" t="s">
        <v>11</v>
      </c>
      <c r="B45" s="29">
        <f>B44-B43</f>
        <v>-343826.50249999948</v>
      </c>
      <c r="C45" s="29">
        <f t="shared" ref="C45:F45" si="3">C44-C43</f>
        <v>-343826.50249999948</v>
      </c>
      <c r="D45" s="29">
        <f t="shared" si="3"/>
        <v>-343826.50249999948</v>
      </c>
      <c r="E45" s="29">
        <f t="shared" si="3"/>
        <v>-343826.50249999948</v>
      </c>
      <c r="F45" s="29">
        <f t="shared" si="3"/>
        <v>-343826.50249999948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0D76-F31F-9246-B905-BFF6D7069A38}">
  <dimension ref="A1:H22"/>
  <sheetViews>
    <sheetView workbookViewId="0">
      <selection activeCell="G4" sqref="G4"/>
    </sheetView>
  </sheetViews>
  <sheetFormatPr defaultColWidth="63" defaultRowHeight="30.75"/>
  <cols>
    <col min="1" max="1" width="20.125" style="70" customWidth="1"/>
    <col min="2" max="3" width="63" style="70"/>
    <col min="4" max="4" width="10.5" style="70" customWidth="1"/>
    <col min="5" max="5" width="32" style="70" customWidth="1"/>
    <col min="6" max="6" width="36.375" style="70" customWidth="1"/>
    <col min="7" max="16384" width="63" style="70"/>
  </cols>
  <sheetData>
    <row r="1" spans="1:8" ht="62.25" thickBot="1">
      <c r="A1" s="67" t="s">
        <v>19</v>
      </c>
      <c r="B1" s="67" t="s">
        <v>20</v>
      </c>
      <c r="C1" s="67" t="s">
        <v>21</v>
      </c>
      <c r="D1" s="67" t="s">
        <v>22</v>
      </c>
      <c r="E1" s="68" t="s">
        <v>39</v>
      </c>
      <c r="F1" s="68" t="s">
        <v>51</v>
      </c>
      <c r="G1" s="69"/>
      <c r="H1" s="69"/>
    </row>
    <row r="2" spans="1:8" ht="92.25">
      <c r="A2" s="71" t="s">
        <v>23</v>
      </c>
      <c r="B2" s="71" t="s">
        <v>24</v>
      </c>
      <c r="C2" s="71" t="s">
        <v>25</v>
      </c>
      <c r="D2" s="71" t="s">
        <v>26</v>
      </c>
      <c r="E2" s="62">
        <v>313494.56</v>
      </c>
      <c r="F2" s="63">
        <v>2</v>
      </c>
    </row>
    <row r="3" spans="1:8" ht="123">
      <c r="A3" s="71" t="s">
        <v>27</v>
      </c>
      <c r="B3" s="71" t="s">
        <v>28</v>
      </c>
      <c r="C3" s="71" t="s">
        <v>29</v>
      </c>
      <c r="D3" s="71" t="s">
        <v>26</v>
      </c>
      <c r="E3" s="64">
        <v>670954.96</v>
      </c>
      <c r="F3" s="65">
        <f>2+1</f>
        <v>3</v>
      </c>
    </row>
    <row r="4" spans="1:8" ht="123">
      <c r="A4" s="71" t="s">
        <v>30</v>
      </c>
      <c r="B4" s="71" t="s">
        <v>31</v>
      </c>
      <c r="C4" s="71" t="s">
        <v>32</v>
      </c>
      <c r="D4" s="71" t="s">
        <v>26</v>
      </c>
      <c r="E4" s="64">
        <v>897642</v>
      </c>
      <c r="F4" s="65"/>
    </row>
    <row r="5" spans="1:8" ht="92.25">
      <c r="A5" s="71" t="s">
        <v>33</v>
      </c>
      <c r="B5" s="71" t="s">
        <v>34</v>
      </c>
      <c r="C5" s="71" t="s">
        <v>35</v>
      </c>
      <c r="D5" s="71" t="s">
        <v>26</v>
      </c>
      <c r="E5" s="64">
        <v>833607.38</v>
      </c>
      <c r="F5" s="66">
        <f>12+9</f>
        <v>21</v>
      </c>
    </row>
    <row r="6" spans="1:8" ht="153.75">
      <c r="A6" s="71" t="s">
        <v>36</v>
      </c>
      <c r="B6" s="71" t="s">
        <v>37</v>
      </c>
      <c r="C6" s="71" t="s">
        <v>38</v>
      </c>
      <c r="D6" s="71" t="s">
        <v>26</v>
      </c>
      <c r="E6" s="64">
        <v>820950.26</v>
      </c>
      <c r="F6" s="65">
        <f>25+37</f>
        <v>62</v>
      </c>
    </row>
    <row r="7" spans="1:8">
      <c r="E7" s="72" t="s">
        <v>41</v>
      </c>
      <c r="F7" s="73">
        <f>SUM(F2:F6)</f>
        <v>88</v>
      </c>
    </row>
    <row r="8" spans="1:8" ht="61.5">
      <c r="C8" s="74" t="s">
        <v>40</v>
      </c>
      <c r="D8" s="75"/>
      <c r="E8" s="76">
        <f>824152.66</f>
        <v>824152.66</v>
      </c>
      <c r="F8" s="70" t="s">
        <v>44</v>
      </c>
    </row>
    <row r="9" spans="1:8" ht="123">
      <c r="E9" s="77" t="s">
        <v>52</v>
      </c>
      <c r="F9" s="78">
        <f>F7*0.3</f>
        <v>26.4</v>
      </c>
    </row>
    <row r="22" spans="3:3">
      <c r="C22" s="70">
        <v>0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Vstupní data</vt:lpstr>
      <vt:lpstr>CMA</vt:lpstr>
      <vt:lpstr>Výsledky CMA</vt:lpstr>
      <vt:lpstr>BIA</vt:lpstr>
      <vt:lpstr>CA - penetrace +50%</vt:lpstr>
      <vt:lpstr>CA - penetrace -50%</vt:lpstr>
      <vt:lpstr>Výpočet potenciálních pacientů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Zigmond</dc:creator>
  <cp:lastModifiedBy>Urgošík Dušan</cp:lastModifiedBy>
  <cp:lastPrinted>2025-12-12T14:43:48Z</cp:lastPrinted>
  <dcterms:created xsi:type="dcterms:W3CDTF">2024-05-22T15:08:03Z</dcterms:created>
  <dcterms:modified xsi:type="dcterms:W3CDTF">2025-12-12T14:44:33Z</dcterms:modified>
</cp:coreProperties>
</file>